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 tabRatio="598" activeTab="1"/>
  </bookViews>
  <sheets>
    <sheet name="Прил 1" sheetId="1" r:id="rId1"/>
    <sheet name="Прил 2" sheetId="3" r:id="rId2"/>
  </sheets>
  <definedNames>
    <definedName name="_xlnm._FilterDatabase" localSheetId="0" hidden="1">'Прил 1'!$A$10:$V$55</definedName>
    <definedName name="_xlnm.Print_Area" localSheetId="0">'Прил 1'!$A$1:$U$57</definedName>
  </definedNames>
  <calcPr calcId="145621"/>
</workbook>
</file>

<file path=xl/calcChain.xml><?xml version="1.0" encoding="utf-8"?>
<calcChain xmlns="http://schemas.openxmlformats.org/spreadsheetml/2006/main">
  <c r="I12" i="3" l="1"/>
  <c r="I13" i="3"/>
  <c r="I11" i="3"/>
  <c r="P55" i="1"/>
  <c r="P53" i="1"/>
  <c r="P51" i="1"/>
  <c r="P49" i="1"/>
  <c r="P47" i="1"/>
  <c r="P45" i="1"/>
  <c r="AH46" i="1"/>
  <c r="AH47" i="1"/>
  <c r="AH48" i="1"/>
  <c r="AH49" i="1"/>
  <c r="AH50" i="1"/>
  <c r="AH51" i="1"/>
  <c r="AH52" i="1"/>
  <c r="AH53" i="1"/>
  <c r="AH54" i="1"/>
  <c r="AH55" i="1"/>
  <c r="AH45" i="1"/>
  <c r="AG46" i="1"/>
  <c r="AG47" i="1"/>
  <c r="AG48" i="1"/>
  <c r="AG49" i="1"/>
  <c r="AG50" i="1"/>
  <c r="AG51" i="1"/>
  <c r="AG52" i="1"/>
  <c r="AG53" i="1"/>
  <c r="AG54" i="1"/>
  <c r="AG55" i="1"/>
  <c r="AG45" i="1"/>
  <c r="P35" i="1" l="1"/>
  <c r="P33" i="1"/>
  <c r="P31" i="1"/>
  <c r="P29" i="1"/>
  <c r="Q33" i="1"/>
  <c r="O37" i="1"/>
  <c r="O39" i="1"/>
  <c r="O41" i="1"/>
  <c r="P25" i="1"/>
  <c r="P23" i="1"/>
  <c r="P21" i="1"/>
  <c r="P19" i="1"/>
  <c r="P17" i="1"/>
  <c r="M16" i="1"/>
  <c r="S55" i="1"/>
  <c r="S53" i="1"/>
  <c r="S51" i="1"/>
  <c r="S49" i="1"/>
  <c r="S47" i="1"/>
  <c r="S45" i="1"/>
  <c r="S41" i="1"/>
  <c r="S39" i="1"/>
  <c r="S37" i="1"/>
  <c r="S35" i="1"/>
  <c r="S33" i="1"/>
  <c r="S31" i="1"/>
  <c r="S29" i="1"/>
  <c r="S25" i="1"/>
  <c r="S23" i="1"/>
  <c r="S21" i="1"/>
  <c r="S19" i="1"/>
  <c r="S17" i="1"/>
  <c r="I26" i="1" l="1"/>
  <c r="J26" i="1"/>
  <c r="K26" i="1"/>
  <c r="H26" i="1"/>
  <c r="R26" i="1" l="1"/>
  <c r="Q26" i="1"/>
  <c r="O26" i="1"/>
  <c r="N26" i="1"/>
  <c r="M26" i="1"/>
  <c r="P26" i="1"/>
  <c r="S14" i="1" l="1"/>
  <c r="S15" i="1"/>
  <c r="E10" i="3" l="1"/>
  <c r="F10" i="3"/>
  <c r="G10" i="3"/>
  <c r="H10" i="3"/>
  <c r="I10" i="3"/>
  <c r="J10" i="3"/>
  <c r="K10" i="3"/>
  <c r="L10" i="3"/>
  <c r="R56" i="1" l="1"/>
  <c r="Q56" i="1"/>
  <c r="P56" i="1"/>
  <c r="O56" i="1"/>
  <c r="N56" i="1"/>
  <c r="K56" i="1"/>
  <c r="J56" i="1"/>
  <c r="I56" i="1"/>
  <c r="H56" i="1"/>
  <c r="M56" i="1"/>
  <c r="R54" i="1"/>
  <c r="Q54" i="1"/>
  <c r="P54" i="1"/>
  <c r="O54" i="1"/>
  <c r="N54" i="1"/>
  <c r="K54" i="1"/>
  <c r="J54" i="1"/>
  <c r="I54" i="1"/>
  <c r="H54" i="1"/>
  <c r="M54" i="1"/>
  <c r="R42" i="1"/>
  <c r="Q42" i="1"/>
  <c r="P42" i="1"/>
  <c r="O42" i="1"/>
  <c r="N42" i="1"/>
  <c r="K42" i="1"/>
  <c r="J42" i="1"/>
  <c r="I42" i="1"/>
  <c r="H42" i="1"/>
  <c r="M42" i="1"/>
  <c r="R40" i="1"/>
  <c r="Q40" i="1"/>
  <c r="P40" i="1"/>
  <c r="O40" i="1"/>
  <c r="N40" i="1"/>
  <c r="K40" i="1"/>
  <c r="J40" i="1"/>
  <c r="I40" i="1"/>
  <c r="H40" i="1"/>
  <c r="M40" i="1"/>
  <c r="R38" i="1"/>
  <c r="Q38" i="1"/>
  <c r="P38" i="1"/>
  <c r="O38" i="1"/>
  <c r="N38" i="1"/>
  <c r="K38" i="1"/>
  <c r="J38" i="1"/>
  <c r="I38" i="1"/>
  <c r="H38" i="1"/>
  <c r="M38" i="1"/>
  <c r="R36" i="1"/>
  <c r="Q36" i="1"/>
  <c r="P36" i="1"/>
  <c r="O36" i="1"/>
  <c r="N36" i="1"/>
  <c r="K36" i="1"/>
  <c r="J36" i="1"/>
  <c r="I36" i="1"/>
  <c r="H36" i="1"/>
  <c r="M36" i="1"/>
  <c r="R34" i="1"/>
  <c r="Q34" i="1"/>
  <c r="P34" i="1"/>
  <c r="O34" i="1"/>
  <c r="N34" i="1"/>
  <c r="K34" i="1"/>
  <c r="J34" i="1"/>
  <c r="I34" i="1"/>
  <c r="H34" i="1"/>
  <c r="M34" i="1"/>
  <c r="R32" i="1"/>
  <c r="Q32" i="1"/>
  <c r="P32" i="1"/>
  <c r="O32" i="1"/>
  <c r="N32" i="1"/>
  <c r="K32" i="1"/>
  <c r="J32" i="1"/>
  <c r="I32" i="1"/>
  <c r="H32" i="1"/>
  <c r="M32" i="1" l="1"/>
  <c r="N22" i="1" l="1"/>
  <c r="O22" i="1"/>
  <c r="P22" i="1"/>
  <c r="Q22" i="1"/>
  <c r="R22" i="1"/>
  <c r="N18" i="1"/>
  <c r="O18" i="1"/>
  <c r="P18" i="1"/>
  <c r="Q18" i="1"/>
  <c r="R18" i="1"/>
  <c r="K18" i="1" l="1"/>
  <c r="J18" i="1"/>
  <c r="I18" i="1"/>
  <c r="H18" i="1"/>
  <c r="N16" i="1"/>
  <c r="O16" i="1"/>
  <c r="P16" i="1"/>
  <c r="Q16" i="1"/>
  <c r="R16" i="1"/>
  <c r="M24" i="1"/>
  <c r="M20" i="1"/>
  <c r="M50" i="1"/>
  <c r="M48" i="1"/>
  <c r="M46" i="1"/>
  <c r="R24" i="1"/>
  <c r="Q24" i="1"/>
  <c r="P24" i="1"/>
  <c r="O24" i="1"/>
  <c r="N24" i="1"/>
  <c r="K24" i="1"/>
  <c r="J24" i="1"/>
  <c r="I24" i="1"/>
  <c r="H24" i="1"/>
  <c r="K22" i="1"/>
  <c r="J22" i="1"/>
  <c r="I22" i="1"/>
  <c r="H22" i="1"/>
  <c r="R20" i="1"/>
  <c r="Q20" i="1"/>
  <c r="P20" i="1"/>
  <c r="O20" i="1"/>
  <c r="N20" i="1"/>
  <c r="K20" i="1"/>
  <c r="J20" i="1"/>
  <c r="I20" i="1"/>
  <c r="H20" i="1"/>
  <c r="R52" i="1"/>
  <c r="Q52" i="1"/>
  <c r="P52" i="1"/>
  <c r="O52" i="1"/>
  <c r="N52" i="1"/>
  <c r="K52" i="1"/>
  <c r="J52" i="1"/>
  <c r="I52" i="1"/>
  <c r="H52" i="1"/>
  <c r="R50" i="1"/>
  <c r="Q50" i="1"/>
  <c r="P50" i="1"/>
  <c r="O50" i="1"/>
  <c r="N50" i="1"/>
  <c r="K50" i="1"/>
  <c r="J50" i="1"/>
  <c r="I50" i="1"/>
  <c r="H50" i="1"/>
  <c r="R48" i="1"/>
  <c r="Q48" i="1"/>
  <c r="P48" i="1"/>
  <c r="O48" i="1"/>
  <c r="N48" i="1"/>
  <c r="K48" i="1"/>
  <c r="J48" i="1"/>
  <c r="I48" i="1"/>
  <c r="H48" i="1"/>
  <c r="R46" i="1"/>
  <c r="Q46" i="1"/>
  <c r="P46" i="1"/>
  <c r="O46" i="1"/>
  <c r="N46" i="1"/>
  <c r="K46" i="1"/>
  <c r="J46" i="1"/>
  <c r="I46" i="1"/>
  <c r="H46" i="1"/>
  <c r="R30" i="1"/>
  <c r="R28" i="1" s="1"/>
  <c r="Q30" i="1"/>
  <c r="Q28" i="1" s="1"/>
  <c r="P30" i="1"/>
  <c r="P28" i="1" s="1"/>
  <c r="O30" i="1"/>
  <c r="O28" i="1" s="1"/>
  <c r="N30" i="1"/>
  <c r="N28" i="1" s="1"/>
  <c r="K30" i="1"/>
  <c r="K28" i="1" s="1"/>
  <c r="D12" i="3" s="1"/>
  <c r="J30" i="1"/>
  <c r="J28" i="1" s="1"/>
  <c r="I30" i="1"/>
  <c r="I28" i="1" s="1"/>
  <c r="H30" i="1"/>
  <c r="H28" i="1" s="1"/>
  <c r="C12" i="3" s="1"/>
  <c r="K16" i="1"/>
  <c r="J16" i="1"/>
  <c r="I16" i="1"/>
  <c r="I13" i="1" s="1"/>
  <c r="H16" i="1"/>
  <c r="H13" i="1" s="1"/>
  <c r="J13" i="1" l="1"/>
  <c r="K13" i="1"/>
  <c r="P13" i="1"/>
  <c r="Q13" i="1"/>
  <c r="O13" i="1"/>
  <c r="R13" i="1"/>
  <c r="N13" i="1"/>
  <c r="P44" i="1"/>
  <c r="J44" i="1"/>
  <c r="I44" i="1"/>
  <c r="O44" i="1"/>
  <c r="H44" i="1"/>
  <c r="C13" i="3" s="1"/>
  <c r="N44" i="1"/>
  <c r="R44" i="1"/>
  <c r="K44" i="1"/>
  <c r="D13" i="3" s="1"/>
  <c r="Q44" i="1"/>
  <c r="C11" i="3"/>
  <c r="D11" i="3"/>
  <c r="M18" i="1"/>
  <c r="M22" i="1"/>
  <c r="M52" i="1"/>
  <c r="M44" i="1" s="1"/>
  <c r="M13" i="3" s="1"/>
  <c r="N13" i="3" s="1"/>
  <c r="M30" i="1"/>
  <c r="M28" i="1" s="1"/>
  <c r="M12" i="3" s="1"/>
  <c r="N12" i="3" s="1"/>
  <c r="D10" i="3" l="1"/>
  <c r="M13" i="1"/>
  <c r="M11" i="3" s="1"/>
  <c r="M10" i="3" s="1"/>
  <c r="C10" i="3"/>
  <c r="O11" i="1"/>
  <c r="N11" i="1"/>
  <c r="K11" i="1"/>
  <c r="Q11" i="1"/>
  <c r="I11" i="1"/>
  <c r="H11" i="1"/>
  <c r="J11" i="1"/>
  <c r="R11" i="1"/>
  <c r="P11" i="1"/>
  <c r="M11" i="1" l="1"/>
  <c r="N11" i="3"/>
  <c r="N10" i="3" s="1"/>
</calcChain>
</file>

<file path=xl/sharedStrings.xml><?xml version="1.0" encoding="utf-8"?>
<sst xmlns="http://schemas.openxmlformats.org/spreadsheetml/2006/main" count="405" uniqueCount="102">
  <si>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</si>
  <si>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</si>
  <si>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</si>
  <si>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</si>
  <si>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</si>
  <si>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</si>
  <si>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</si>
  <si>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</si>
  <si>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</si>
  <si>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</si>
  <si>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</si>
  <si>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</si>
  <si>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</si>
  <si>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</si>
  <si>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</si>
  <si>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</si>
  <si>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</si>
  <si>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</si>
  <si>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</si>
  <si>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</si>
  <si>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</si>
  <si>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</si>
  <si>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</si>
  <si>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</si>
  <si>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</si>
  <si>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</si>
  <si>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</si>
  <si>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</si>
  <si>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</si>
  <si>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</si>
  <si>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</si>
  <si>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</si>
  <si>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</si>
  <si>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</si>
  <si>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</si>
  <si>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</si>
  <si>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</si>
  <si>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</si>
  <si>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</si>
  <si>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</si>
  <si>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 xml:space="preserve">форма 1 </t>
  </si>
  <si>
    <t>1</t>
  </si>
  <si>
    <t xml:space="preserve">(наименование муниципального образования)             </t>
  </si>
  <si>
    <t>Всего по МО</t>
  </si>
  <si>
    <t>Итого по многоквартирному дому:</t>
  </si>
  <si>
    <t>Общая площадь крыши</t>
  </si>
  <si>
    <t>Всего по МО за период 2020 -2022 годов</t>
  </si>
  <si>
    <t>2020 год</t>
  </si>
  <si>
    <t>Итого по МО за 2020 год</t>
  </si>
  <si>
    <t>РО</t>
  </si>
  <si>
    <t>29.18</t>
  </si>
  <si>
    <t>ремонт фасада</t>
  </si>
  <si>
    <t>ремонт ВДИС электроснабжения</t>
  </si>
  <si>
    <t>ремонт фундамента</t>
  </si>
  <si>
    <t>ремонт крыши</t>
  </si>
  <si>
    <r>
      <t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_</t>
    </r>
    <r>
      <rPr>
        <b/>
        <u/>
        <sz val="14"/>
        <color theme="1"/>
        <rFont val="Times New Roman"/>
        <family val="1"/>
        <charset val="204"/>
      </rPr>
      <t>Соболевскому сельскому поселению</t>
    </r>
    <r>
      <rPr>
        <b/>
        <sz val="14"/>
        <color theme="1"/>
        <rFont val="Times New Roman"/>
        <family val="1"/>
        <charset val="204"/>
      </rPr>
      <t xml:space="preserve">__    на 2020 - 2022 годы
                                          </t>
    </r>
    <r>
      <rPr>
        <i/>
        <sz val="14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</si>
  <si>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 xml:space="preserve">разработка ПСД ВДИС электроснабжения </t>
  </si>
  <si>
    <t>2021 год</t>
  </si>
  <si>
    <t>Итого по МО за 2021 год</t>
  </si>
  <si>
    <t>2022 год</t>
  </si>
  <si>
    <t>Итого по МО за 2022 год</t>
  </si>
  <si>
    <t xml:space="preserve">разработка ПСД фундамента </t>
  </si>
  <si>
    <t xml:space="preserve">разработка ПСД ремонта крыши </t>
  </si>
  <si>
    <r>
      <t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_</t>
    </r>
    <r>
      <rPr>
        <b/>
        <u/>
        <sz val="14"/>
        <color theme="1"/>
        <rFont val="Times New Roman"/>
        <family val="1"/>
        <charset val="204"/>
      </rPr>
      <t>Соболевскому сельскому поселению</t>
    </r>
    <r>
      <rPr>
        <b/>
        <sz val="14"/>
        <color theme="1"/>
        <rFont val="Times New Roman"/>
        <family val="1"/>
        <charset val="204"/>
      </rPr>
      <t xml:space="preserve">_   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</si>
  <si>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с. Соболево, ул.Комсомольская, д.17</t>
  </si>
  <si>
    <t>с. Соболево, ул.Комсомольская, д.9</t>
  </si>
  <si>
    <t>с. Соболево, ул.Комсомольская, д.9а</t>
  </si>
  <si>
    <t>с. Соболево, пер. Центральный, д. 5</t>
  </si>
  <si>
    <t>с. Соболево, ул. Набережная, д. 24</t>
  </si>
  <si>
    <t>с. Соболево, ул. Советская, д. 43</t>
  </si>
  <si>
    <t>с. Соболево, ул. Строительная, д. 5</t>
  </si>
  <si>
    <t>с. Соболево, ул. Заречная, д. 2а</t>
  </si>
  <si>
    <t>с. Соболево, ул. Заречная, д. 6</t>
  </si>
  <si>
    <t>с. Соболево, ул. Заречная, д. 6а</t>
  </si>
  <si>
    <t>с. Соболево, ул . Советская, д. 31</t>
  </si>
  <si>
    <t>с. Соболево, ул. Заречная, д.8</t>
  </si>
  <si>
    <t>с. Соболево, ул. Заречная, д.4</t>
  </si>
  <si>
    <t>с. Соболево, ул. Заречная, д.4а</t>
  </si>
  <si>
    <t>с. Соболево, ул. Заречная, д.8а</t>
  </si>
  <si>
    <t>1.1</t>
  </si>
  <si>
    <t>2.1</t>
  </si>
  <si>
    <t>1.2</t>
  </si>
  <si>
    <t>1.3</t>
  </si>
  <si>
    <t>1.4</t>
  </si>
  <si>
    <t>1.5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</si>
  <si>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</si>
  <si>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</si>
  <si>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</si>
  <si>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</si>
  <si>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</si>
  <si>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</si>
  <si>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</si>
  <si>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</si>
  <si>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</si>
  <si>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</si>
  <si>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</si>
  <si>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</si>
  <si>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 xml:space="preserve">Приложение №2 </t>
  </si>
  <si>
    <t>1.6</t>
  </si>
  <si>
    <t>с. Соболево, пер.Центральный, д. 3</t>
  </si>
  <si>
    <t>Приложение 1
к постановлению администтрации  Соболевского муниципального района от "25" февраля 2020 г. № 35</t>
  </si>
  <si>
    <t xml:space="preserve">к постановлению администтрации  Соболевского муниципального района от "25" февраля 2020 г. № 35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</si>
</sst>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0" fillId="0" borderId="0" xfId="0" applyFont="1"/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16" fontId="0" fillId="0" borderId="0" xfId="0" applyNumberFormat="1"/>
    <xf numFmtId="3" fontId="0" fillId="0" borderId="0" xfId="0" applyNumberFormat="1" applyFill="1" applyAlignment="1">
      <alignment wrapText="1" shrinkToFit="1"/>
    </xf>
    <xf numFmtId="3" fontId="0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Font="1" applyFill="1"/>
    <xf numFmtId="4" fontId="5" fillId="0" borderId="0" xfId="0" applyNumberFormat="1" applyFont="1" applyFill="1"/>
    <xf numFmtId="3" fontId="3" fillId="2" borderId="5" xfId="0" applyNumberFormat="1" applyFont="1" applyFill="1" applyBorder="1" applyAlignment="1">
      <alignment horizontal="center" vertical="center" textRotation="90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 shrinkToFi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wrapText="1" shrinkToFit="1"/>
    </xf>
    <xf numFmtId="4" fontId="3" fillId="2" borderId="7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/>
    </xf>
    <xf numFmtId="3" fontId="4" fillId="2" borderId="3" xfId="0" applyNumberFormat="1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" fillId="0" borderId="0" xfId="0" applyFont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2" borderId="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 textRotation="90" wrapText="1"/>
    </xf>
    <xf numFmtId="3" fontId="3" fillId="2" borderId="7" xfId="0" applyNumberFormat="1" applyFont="1" applyFill="1" applyBorder="1" applyAlignment="1">
      <alignment horizontal="center" vertical="center" textRotation="90" wrapText="1"/>
    </xf>
    <xf numFmtId="3" fontId="3" fillId="2" borderId="2" xfId="0" applyNumberFormat="1" applyFont="1" applyFill="1" applyBorder="1" applyAlignment="1">
      <alignment horizontal="center" vertical="center" textRotation="90" wrapText="1" shrinkToFit="1"/>
    </xf>
    <xf numFmtId="3" fontId="3" fillId="2" borderId="6" xfId="0" applyNumberFormat="1" applyFont="1" applyFill="1" applyBorder="1" applyAlignment="1">
      <alignment horizontal="center" vertical="center" textRotation="90" wrapText="1" shrinkToFit="1"/>
    </xf>
    <xf numFmtId="3" fontId="3" fillId="2" borderId="7" xfId="0" applyNumberFormat="1" applyFont="1" applyFill="1" applyBorder="1" applyAlignment="1">
      <alignment horizontal="center" vertical="center" textRotation="90" wrapText="1" shrinkToFit="1"/>
    </xf>
    <xf numFmtId="3" fontId="3" fillId="2" borderId="6" xfId="0" applyNumberFormat="1" applyFont="1" applyFill="1" applyBorder="1" applyAlignment="1">
      <alignment horizontal="center" vertical="center" textRotation="90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3" fontId="3" fillId="2" borderId="5" xfId="0" applyNumberFormat="1" applyFont="1" applyFill="1" applyBorder="1" applyAlignment="1">
      <alignment horizontal="center" vertical="center" textRotation="90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90" zoomScaleNormal="90" workbookViewId="0">
      <selection activeCell="W2" sqref="W2"/>
    </sheetView>
  </sheetViews>
  <sheetFormatPr defaultRowHeight="15" x14ac:dyDescent="0.25"/>
  <cols>
    <col min="1" max="1" width="6.28515625" style="16" bestFit="1" customWidth="1"/>
    <col min="2" max="2" width="42.28515625" style="16" customWidth="1"/>
    <col min="3" max="3" width="9" style="16" customWidth="1"/>
    <col min="4" max="5" width="6.5703125" style="16" customWidth="1"/>
    <col min="6" max="6" width="6.140625" style="16" customWidth="1"/>
    <col min="7" max="7" width="4.140625" style="16" bestFit="1" customWidth="1"/>
    <col min="8" max="8" width="11.140625" style="17" customWidth="1"/>
    <col min="9" max="9" width="10.5703125" style="17" customWidth="1"/>
    <col min="10" max="10" width="9.85546875" style="17" customWidth="1"/>
    <col min="11" max="11" width="8.7109375" style="17" customWidth="1"/>
    <col min="12" max="12" width="27" style="14" customWidth="1"/>
    <col min="13" max="13" width="17.140625" style="17" customWidth="1"/>
    <col min="14" max="14" width="9.7109375" style="17" bestFit="1" customWidth="1"/>
    <col min="15" max="15" width="15" style="17" customWidth="1"/>
    <col min="16" max="16" width="16.85546875" style="17" customWidth="1"/>
    <col min="17" max="17" width="14.85546875" style="17" customWidth="1"/>
    <col min="18" max="18" width="5.5703125" style="17" bestFit="1" customWidth="1"/>
    <col min="19" max="19" width="10.5703125" style="17" customWidth="1"/>
    <col min="20" max="20" width="10" style="17" customWidth="1"/>
    <col min="21" max="21" width="12" style="16" customWidth="1"/>
    <col min="22" max="22" width="12.5703125" style="16" bestFit="1" customWidth="1"/>
    <col min="23" max="23" width="12.5703125" style="16" customWidth="1"/>
    <col min="24" max="24" width="12.5703125" style="24" bestFit="1" customWidth="1"/>
    <col min="25" max="25" width="14.140625" style="24" customWidth="1"/>
    <col min="26" max="26" width="12.5703125" style="24" bestFit="1" customWidth="1"/>
    <col min="27" max="27" width="10.7109375" style="16" customWidth="1"/>
    <col min="28" max="28" width="12.42578125" style="16" customWidth="1"/>
    <col min="29" max="29" width="13.7109375" style="16" customWidth="1"/>
    <col min="30" max="30" width="11" style="16" customWidth="1"/>
    <col min="31" max="234" width="9.140625" style="16"/>
    <col min="235" max="235" width="6.140625" style="16" bestFit="1" customWidth="1"/>
    <col min="236" max="236" width="36.140625" style="16" customWidth="1"/>
    <col min="237" max="238" width="6.5703125" style="16" customWidth="1"/>
    <col min="239" max="239" width="20.85546875" style="16" bestFit="1" customWidth="1"/>
    <col min="240" max="241" width="4" style="16" bestFit="1" customWidth="1"/>
    <col min="242" max="245" width="8.7109375" style="16" customWidth="1"/>
    <col min="246" max="246" width="13" style="16" customWidth="1"/>
    <col min="247" max="250" width="13.140625" style="16" customWidth="1"/>
    <col min="251" max="251" width="5" style="16" bestFit="1" customWidth="1"/>
    <col min="252" max="253" width="9.85546875" style="16" customWidth="1"/>
    <col min="254" max="254" width="11.28515625" style="16" customWidth="1"/>
    <col min="255" max="490" width="9.140625" style="16"/>
    <col min="491" max="491" width="6.140625" style="16" bestFit="1" customWidth="1"/>
    <col min="492" max="492" width="36.140625" style="16" customWidth="1"/>
    <col min="493" max="494" width="6.5703125" style="16" customWidth="1"/>
    <col min="495" max="495" width="20.85546875" style="16" bestFit="1" customWidth="1"/>
    <col min="496" max="497" width="4" style="16" bestFit="1" customWidth="1"/>
    <col min="498" max="501" width="8.7109375" style="16" customWidth="1"/>
    <col min="502" max="502" width="13" style="16" customWidth="1"/>
    <col min="503" max="506" width="13.140625" style="16" customWidth="1"/>
    <col min="507" max="507" width="5" style="16" bestFit="1" customWidth="1"/>
    <col min="508" max="509" width="9.85546875" style="16" customWidth="1"/>
    <col min="510" max="510" width="11.28515625" style="16" customWidth="1"/>
    <col min="511" max="746" width="9.140625" style="16"/>
    <col min="747" max="747" width="6.140625" style="16" bestFit="1" customWidth="1"/>
    <col min="748" max="748" width="36.140625" style="16" customWidth="1"/>
    <col min="749" max="750" width="6.5703125" style="16" customWidth="1"/>
    <col min="751" max="751" width="20.85546875" style="16" bestFit="1" customWidth="1"/>
    <col min="752" max="753" width="4" style="16" bestFit="1" customWidth="1"/>
    <col min="754" max="757" width="8.7109375" style="16" customWidth="1"/>
    <col min="758" max="758" width="13" style="16" customWidth="1"/>
    <col min="759" max="762" width="13.140625" style="16" customWidth="1"/>
    <col min="763" max="763" width="5" style="16" bestFit="1" customWidth="1"/>
    <col min="764" max="765" width="9.85546875" style="16" customWidth="1"/>
    <col min="766" max="766" width="11.28515625" style="16" customWidth="1"/>
    <col min="767" max="1002" width="9.140625" style="16"/>
    <col min="1003" max="1003" width="6.140625" style="16" bestFit="1" customWidth="1"/>
    <col min="1004" max="1004" width="36.140625" style="16" customWidth="1"/>
    <col min="1005" max="1006" width="6.5703125" style="16" customWidth="1"/>
    <col min="1007" max="1007" width="20.85546875" style="16" bestFit="1" customWidth="1"/>
    <col min="1008" max="1009" width="4" style="16" bestFit="1" customWidth="1"/>
    <col min="1010" max="1013" width="8.7109375" style="16" customWidth="1"/>
    <col min="1014" max="1014" width="13" style="16" customWidth="1"/>
    <col min="1015" max="1018" width="13.140625" style="16" customWidth="1"/>
    <col min="1019" max="1019" width="5" style="16" bestFit="1" customWidth="1"/>
    <col min="1020" max="1021" width="9.85546875" style="16" customWidth="1"/>
    <col min="1022" max="1022" width="11.28515625" style="16" customWidth="1"/>
    <col min="1023" max="1258" width="9.140625" style="16"/>
    <col min="1259" max="1259" width="6.140625" style="16" bestFit="1" customWidth="1"/>
    <col min="1260" max="1260" width="36.140625" style="16" customWidth="1"/>
    <col min="1261" max="1262" width="6.5703125" style="16" customWidth="1"/>
    <col min="1263" max="1263" width="20.85546875" style="16" bestFit="1" customWidth="1"/>
    <col min="1264" max="1265" width="4" style="16" bestFit="1" customWidth="1"/>
    <col min="1266" max="1269" width="8.7109375" style="16" customWidth="1"/>
    <col min="1270" max="1270" width="13" style="16" customWidth="1"/>
    <col min="1271" max="1274" width="13.140625" style="16" customWidth="1"/>
    <col min="1275" max="1275" width="5" style="16" bestFit="1" customWidth="1"/>
    <col min="1276" max="1277" width="9.85546875" style="16" customWidth="1"/>
    <col min="1278" max="1278" width="11.28515625" style="16" customWidth="1"/>
    <col min="1279" max="1514" width="9.140625" style="16"/>
    <col min="1515" max="1515" width="6.140625" style="16" bestFit="1" customWidth="1"/>
    <col min="1516" max="1516" width="36.140625" style="16" customWidth="1"/>
    <col min="1517" max="1518" width="6.5703125" style="16" customWidth="1"/>
    <col min="1519" max="1519" width="20.85546875" style="16" bestFit="1" customWidth="1"/>
    <col min="1520" max="1521" width="4" style="16" bestFit="1" customWidth="1"/>
    <col min="1522" max="1525" width="8.7109375" style="16" customWidth="1"/>
    <col min="1526" max="1526" width="13" style="16" customWidth="1"/>
    <col min="1527" max="1530" width="13.140625" style="16" customWidth="1"/>
    <col min="1531" max="1531" width="5" style="16" bestFit="1" customWidth="1"/>
    <col min="1532" max="1533" width="9.85546875" style="16" customWidth="1"/>
    <col min="1534" max="1534" width="11.28515625" style="16" customWidth="1"/>
    <col min="1535" max="1770" width="9.140625" style="16"/>
    <col min="1771" max="1771" width="6.140625" style="16" bestFit="1" customWidth="1"/>
    <col min="1772" max="1772" width="36.140625" style="16" customWidth="1"/>
    <col min="1773" max="1774" width="6.5703125" style="16" customWidth="1"/>
    <col min="1775" max="1775" width="20.85546875" style="16" bestFit="1" customWidth="1"/>
    <col min="1776" max="1777" width="4" style="16" bestFit="1" customWidth="1"/>
    <col min="1778" max="1781" width="8.7109375" style="16" customWidth="1"/>
    <col min="1782" max="1782" width="13" style="16" customWidth="1"/>
    <col min="1783" max="1786" width="13.140625" style="16" customWidth="1"/>
    <col min="1787" max="1787" width="5" style="16" bestFit="1" customWidth="1"/>
    <col min="1788" max="1789" width="9.85546875" style="16" customWidth="1"/>
    <col min="1790" max="1790" width="11.28515625" style="16" customWidth="1"/>
    <col min="1791" max="2026" width="9.140625" style="16"/>
    <col min="2027" max="2027" width="6.140625" style="16" bestFit="1" customWidth="1"/>
    <col min="2028" max="2028" width="36.140625" style="16" customWidth="1"/>
    <col min="2029" max="2030" width="6.5703125" style="16" customWidth="1"/>
    <col min="2031" max="2031" width="20.85546875" style="16" bestFit="1" customWidth="1"/>
    <col min="2032" max="2033" width="4" style="16" bestFit="1" customWidth="1"/>
    <col min="2034" max="2037" width="8.7109375" style="16" customWidth="1"/>
    <col min="2038" max="2038" width="13" style="16" customWidth="1"/>
    <col min="2039" max="2042" width="13.140625" style="16" customWidth="1"/>
    <col min="2043" max="2043" width="5" style="16" bestFit="1" customWidth="1"/>
    <col min="2044" max="2045" width="9.85546875" style="16" customWidth="1"/>
    <col min="2046" max="2046" width="11.28515625" style="16" customWidth="1"/>
    <col min="2047" max="2282" width="9.140625" style="16"/>
    <col min="2283" max="2283" width="6.140625" style="16" bestFit="1" customWidth="1"/>
    <col min="2284" max="2284" width="36.140625" style="16" customWidth="1"/>
    <col min="2285" max="2286" width="6.5703125" style="16" customWidth="1"/>
    <col min="2287" max="2287" width="20.85546875" style="16" bestFit="1" customWidth="1"/>
    <col min="2288" max="2289" width="4" style="16" bestFit="1" customWidth="1"/>
    <col min="2290" max="2293" width="8.7109375" style="16" customWidth="1"/>
    <col min="2294" max="2294" width="13" style="16" customWidth="1"/>
    <col min="2295" max="2298" width="13.140625" style="16" customWidth="1"/>
    <col min="2299" max="2299" width="5" style="16" bestFit="1" customWidth="1"/>
    <col min="2300" max="2301" width="9.85546875" style="16" customWidth="1"/>
    <col min="2302" max="2302" width="11.28515625" style="16" customWidth="1"/>
    <col min="2303" max="2538" width="9.140625" style="16"/>
    <col min="2539" max="2539" width="6.140625" style="16" bestFit="1" customWidth="1"/>
    <col min="2540" max="2540" width="36.140625" style="16" customWidth="1"/>
    <col min="2541" max="2542" width="6.5703125" style="16" customWidth="1"/>
    <col min="2543" max="2543" width="20.85546875" style="16" bestFit="1" customWidth="1"/>
    <col min="2544" max="2545" width="4" style="16" bestFit="1" customWidth="1"/>
    <col min="2546" max="2549" width="8.7109375" style="16" customWidth="1"/>
    <col min="2550" max="2550" width="13" style="16" customWidth="1"/>
    <col min="2551" max="2554" width="13.140625" style="16" customWidth="1"/>
    <col min="2555" max="2555" width="5" style="16" bestFit="1" customWidth="1"/>
    <col min="2556" max="2557" width="9.85546875" style="16" customWidth="1"/>
    <col min="2558" max="2558" width="11.28515625" style="16" customWidth="1"/>
    <col min="2559" max="2794" width="9.140625" style="16"/>
    <col min="2795" max="2795" width="6.140625" style="16" bestFit="1" customWidth="1"/>
    <col min="2796" max="2796" width="36.140625" style="16" customWidth="1"/>
    <col min="2797" max="2798" width="6.5703125" style="16" customWidth="1"/>
    <col min="2799" max="2799" width="20.85546875" style="16" bestFit="1" customWidth="1"/>
    <col min="2800" max="2801" width="4" style="16" bestFit="1" customWidth="1"/>
    <col min="2802" max="2805" width="8.7109375" style="16" customWidth="1"/>
    <col min="2806" max="2806" width="13" style="16" customWidth="1"/>
    <col min="2807" max="2810" width="13.140625" style="16" customWidth="1"/>
    <col min="2811" max="2811" width="5" style="16" bestFit="1" customWidth="1"/>
    <col min="2812" max="2813" width="9.85546875" style="16" customWidth="1"/>
    <col min="2814" max="2814" width="11.28515625" style="16" customWidth="1"/>
    <col min="2815" max="3050" width="9.140625" style="16"/>
    <col min="3051" max="3051" width="6.140625" style="16" bestFit="1" customWidth="1"/>
    <col min="3052" max="3052" width="36.140625" style="16" customWidth="1"/>
    <col min="3053" max="3054" width="6.5703125" style="16" customWidth="1"/>
    <col min="3055" max="3055" width="20.85546875" style="16" bestFit="1" customWidth="1"/>
    <col min="3056" max="3057" width="4" style="16" bestFit="1" customWidth="1"/>
    <col min="3058" max="3061" width="8.7109375" style="16" customWidth="1"/>
    <col min="3062" max="3062" width="13" style="16" customWidth="1"/>
    <col min="3063" max="3066" width="13.140625" style="16" customWidth="1"/>
    <col min="3067" max="3067" width="5" style="16" bestFit="1" customWidth="1"/>
    <col min="3068" max="3069" width="9.85546875" style="16" customWidth="1"/>
    <col min="3070" max="3070" width="11.28515625" style="16" customWidth="1"/>
    <col min="3071" max="3306" width="9.140625" style="16"/>
    <col min="3307" max="3307" width="6.140625" style="16" bestFit="1" customWidth="1"/>
    <col min="3308" max="3308" width="36.140625" style="16" customWidth="1"/>
    <col min="3309" max="3310" width="6.5703125" style="16" customWidth="1"/>
    <col min="3311" max="3311" width="20.85546875" style="16" bestFit="1" customWidth="1"/>
    <col min="3312" max="3313" width="4" style="16" bestFit="1" customWidth="1"/>
    <col min="3314" max="3317" width="8.7109375" style="16" customWidth="1"/>
    <col min="3318" max="3318" width="13" style="16" customWidth="1"/>
    <col min="3319" max="3322" width="13.140625" style="16" customWidth="1"/>
    <col min="3323" max="3323" width="5" style="16" bestFit="1" customWidth="1"/>
    <col min="3324" max="3325" width="9.85546875" style="16" customWidth="1"/>
    <col min="3326" max="3326" width="11.28515625" style="16" customWidth="1"/>
    <col min="3327" max="3562" width="9.140625" style="16"/>
    <col min="3563" max="3563" width="6.140625" style="16" bestFit="1" customWidth="1"/>
    <col min="3564" max="3564" width="36.140625" style="16" customWidth="1"/>
    <col min="3565" max="3566" width="6.5703125" style="16" customWidth="1"/>
    <col min="3567" max="3567" width="20.85546875" style="16" bestFit="1" customWidth="1"/>
    <col min="3568" max="3569" width="4" style="16" bestFit="1" customWidth="1"/>
    <col min="3570" max="3573" width="8.7109375" style="16" customWidth="1"/>
    <col min="3574" max="3574" width="13" style="16" customWidth="1"/>
    <col min="3575" max="3578" width="13.140625" style="16" customWidth="1"/>
    <col min="3579" max="3579" width="5" style="16" bestFit="1" customWidth="1"/>
    <col min="3580" max="3581" width="9.85546875" style="16" customWidth="1"/>
    <col min="3582" max="3582" width="11.28515625" style="16" customWidth="1"/>
    <col min="3583" max="3818" width="9.140625" style="16"/>
    <col min="3819" max="3819" width="6.140625" style="16" bestFit="1" customWidth="1"/>
    <col min="3820" max="3820" width="36.140625" style="16" customWidth="1"/>
    <col min="3821" max="3822" width="6.5703125" style="16" customWidth="1"/>
    <col min="3823" max="3823" width="20.85546875" style="16" bestFit="1" customWidth="1"/>
    <col min="3824" max="3825" width="4" style="16" bestFit="1" customWidth="1"/>
    <col min="3826" max="3829" width="8.7109375" style="16" customWidth="1"/>
    <col min="3830" max="3830" width="13" style="16" customWidth="1"/>
    <col min="3831" max="3834" width="13.140625" style="16" customWidth="1"/>
    <col min="3835" max="3835" width="5" style="16" bestFit="1" customWidth="1"/>
    <col min="3836" max="3837" width="9.85546875" style="16" customWidth="1"/>
    <col min="3838" max="3838" width="11.28515625" style="16" customWidth="1"/>
    <col min="3839" max="4074" width="9.140625" style="16"/>
    <col min="4075" max="4075" width="6.140625" style="16" bestFit="1" customWidth="1"/>
    <col min="4076" max="4076" width="36.140625" style="16" customWidth="1"/>
    <col min="4077" max="4078" width="6.5703125" style="16" customWidth="1"/>
    <col min="4079" max="4079" width="20.85546875" style="16" bestFit="1" customWidth="1"/>
    <col min="4080" max="4081" width="4" style="16" bestFit="1" customWidth="1"/>
    <col min="4082" max="4085" width="8.7109375" style="16" customWidth="1"/>
    <col min="4086" max="4086" width="13" style="16" customWidth="1"/>
    <col min="4087" max="4090" width="13.140625" style="16" customWidth="1"/>
    <col min="4091" max="4091" width="5" style="16" bestFit="1" customWidth="1"/>
    <col min="4092" max="4093" width="9.85546875" style="16" customWidth="1"/>
    <col min="4094" max="4094" width="11.28515625" style="16" customWidth="1"/>
    <col min="4095" max="4330" width="9.140625" style="16"/>
    <col min="4331" max="4331" width="6.140625" style="16" bestFit="1" customWidth="1"/>
    <col min="4332" max="4332" width="36.140625" style="16" customWidth="1"/>
    <col min="4333" max="4334" width="6.5703125" style="16" customWidth="1"/>
    <col min="4335" max="4335" width="20.85546875" style="16" bestFit="1" customWidth="1"/>
    <col min="4336" max="4337" width="4" style="16" bestFit="1" customWidth="1"/>
    <col min="4338" max="4341" width="8.7109375" style="16" customWidth="1"/>
    <col min="4342" max="4342" width="13" style="16" customWidth="1"/>
    <col min="4343" max="4346" width="13.140625" style="16" customWidth="1"/>
    <col min="4347" max="4347" width="5" style="16" bestFit="1" customWidth="1"/>
    <col min="4348" max="4349" width="9.85546875" style="16" customWidth="1"/>
    <col min="4350" max="4350" width="11.28515625" style="16" customWidth="1"/>
    <col min="4351" max="4586" width="9.140625" style="16"/>
    <col min="4587" max="4587" width="6.140625" style="16" bestFit="1" customWidth="1"/>
    <col min="4588" max="4588" width="36.140625" style="16" customWidth="1"/>
    <col min="4589" max="4590" width="6.5703125" style="16" customWidth="1"/>
    <col min="4591" max="4591" width="20.85546875" style="16" bestFit="1" customWidth="1"/>
    <col min="4592" max="4593" width="4" style="16" bestFit="1" customWidth="1"/>
    <col min="4594" max="4597" width="8.7109375" style="16" customWidth="1"/>
    <col min="4598" max="4598" width="13" style="16" customWidth="1"/>
    <col min="4599" max="4602" width="13.140625" style="16" customWidth="1"/>
    <col min="4603" max="4603" width="5" style="16" bestFit="1" customWidth="1"/>
    <col min="4604" max="4605" width="9.85546875" style="16" customWidth="1"/>
    <col min="4606" max="4606" width="11.28515625" style="16" customWidth="1"/>
    <col min="4607" max="4842" width="9.140625" style="16"/>
    <col min="4843" max="4843" width="6.140625" style="16" bestFit="1" customWidth="1"/>
    <col min="4844" max="4844" width="36.140625" style="16" customWidth="1"/>
    <col min="4845" max="4846" width="6.5703125" style="16" customWidth="1"/>
    <col min="4847" max="4847" width="20.85546875" style="16" bestFit="1" customWidth="1"/>
    <col min="4848" max="4849" width="4" style="16" bestFit="1" customWidth="1"/>
    <col min="4850" max="4853" width="8.7109375" style="16" customWidth="1"/>
    <col min="4854" max="4854" width="13" style="16" customWidth="1"/>
    <col min="4855" max="4858" width="13.140625" style="16" customWidth="1"/>
    <col min="4859" max="4859" width="5" style="16" bestFit="1" customWidth="1"/>
    <col min="4860" max="4861" width="9.85546875" style="16" customWidth="1"/>
    <col min="4862" max="4862" width="11.28515625" style="16" customWidth="1"/>
    <col min="4863" max="5098" width="9.140625" style="16"/>
    <col min="5099" max="5099" width="6.140625" style="16" bestFit="1" customWidth="1"/>
    <col min="5100" max="5100" width="36.140625" style="16" customWidth="1"/>
    <col min="5101" max="5102" width="6.5703125" style="16" customWidth="1"/>
    <col min="5103" max="5103" width="20.85546875" style="16" bestFit="1" customWidth="1"/>
    <col min="5104" max="5105" width="4" style="16" bestFit="1" customWidth="1"/>
    <col min="5106" max="5109" width="8.7109375" style="16" customWidth="1"/>
    <col min="5110" max="5110" width="13" style="16" customWidth="1"/>
    <col min="5111" max="5114" width="13.140625" style="16" customWidth="1"/>
    <col min="5115" max="5115" width="5" style="16" bestFit="1" customWidth="1"/>
    <col min="5116" max="5117" width="9.85546875" style="16" customWidth="1"/>
    <col min="5118" max="5118" width="11.28515625" style="16" customWidth="1"/>
    <col min="5119" max="5354" width="9.140625" style="16"/>
    <col min="5355" max="5355" width="6.140625" style="16" bestFit="1" customWidth="1"/>
    <col min="5356" max="5356" width="36.140625" style="16" customWidth="1"/>
    <col min="5357" max="5358" width="6.5703125" style="16" customWidth="1"/>
    <col min="5359" max="5359" width="20.85546875" style="16" bestFit="1" customWidth="1"/>
    <col min="5360" max="5361" width="4" style="16" bestFit="1" customWidth="1"/>
    <col min="5362" max="5365" width="8.7109375" style="16" customWidth="1"/>
    <col min="5366" max="5366" width="13" style="16" customWidth="1"/>
    <col min="5367" max="5370" width="13.140625" style="16" customWidth="1"/>
    <col min="5371" max="5371" width="5" style="16" bestFit="1" customWidth="1"/>
    <col min="5372" max="5373" width="9.85546875" style="16" customWidth="1"/>
    <col min="5374" max="5374" width="11.28515625" style="16" customWidth="1"/>
    <col min="5375" max="5610" width="9.140625" style="16"/>
    <col min="5611" max="5611" width="6.140625" style="16" bestFit="1" customWidth="1"/>
    <col min="5612" max="5612" width="36.140625" style="16" customWidth="1"/>
    <col min="5613" max="5614" width="6.5703125" style="16" customWidth="1"/>
    <col min="5615" max="5615" width="20.85546875" style="16" bestFit="1" customWidth="1"/>
    <col min="5616" max="5617" width="4" style="16" bestFit="1" customWidth="1"/>
    <col min="5618" max="5621" width="8.7109375" style="16" customWidth="1"/>
    <col min="5622" max="5622" width="13" style="16" customWidth="1"/>
    <col min="5623" max="5626" width="13.140625" style="16" customWidth="1"/>
    <col min="5627" max="5627" width="5" style="16" bestFit="1" customWidth="1"/>
    <col min="5628" max="5629" width="9.85546875" style="16" customWidth="1"/>
    <col min="5630" max="5630" width="11.28515625" style="16" customWidth="1"/>
    <col min="5631" max="5866" width="9.140625" style="16"/>
    <col min="5867" max="5867" width="6.140625" style="16" bestFit="1" customWidth="1"/>
    <col min="5868" max="5868" width="36.140625" style="16" customWidth="1"/>
    <col min="5869" max="5870" width="6.5703125" style="16" customWidth="1"/>
    <col min="5871" max="5871" width="20.85546875" style="16" bestFit="1" customWidth="1"/>
    <col min="5872" max="5873" width="4" style="16" bestFit="1" customWidth="1"/>
    <col min="5874" max="5877" width="8.7109375" style="16" customWidth="1"/>
    <col min="5878" max="5878" width="13" style="16" customWidth="1"/>
    <col min="5879" max="5882" width="13.140625" style="16" customWidth="1"/>
    <col min="5883" max="5883" width="5" style="16" bestFit="1" customWidth="1"/>
    <col min="5884" max="5885" width="9.85546875" style="16" customWidth="1"/>
    <col min="5886" max="5886" width="11.28515625" style="16" customWidth="1"/>
    <col min="5887" max="6122" width="9.140625" style="16"/>
    <col min="6123" max="6123" width="6.140625" style="16" bestFit="1" customWidth="1"/>
    <col min="6124" max="6124" width="36.140625" style="16" customWidth="1"/>
    <col min="6125" max="6126" width="6.5703125" style="16" customWidth="1"/>
    <col min="6127" max="6127" width="20.85546875" style="16" bestFit="1" customWidth="1"/>
    <col min="6128" max="6129" width="4" style="16" bestFit="1" customWidth="1"/>
    <col min="6130" max="6133" width="8.7109375" style="16" customWidth="1"/>
    <col min="6134" max="6134" width="13" style="16" customWidth="1"/>
    <col min="6135" max="6138" width="13.140625" style="16" customWidth="1"/>
    <col min="6139" max="6139" width="5" style="16" bestFit="1" customWidth="1"/>
    <col min="6140" max="6141" width="9.85546875" style="16" customWidth="1"/>
    <col min="6142" max="6142" width="11.28515625" style="16" customWidth="1"/>
    <col min="6143" max="6378" width="9.140625" style="16"/>
    <col min="6379" max="6379" width="6.140625" style="16" bestFit="1" customWidth="1"/>
    <col min="6380" max="6380" width="36.140625" style="16" customWidth="1"/>
    <col min="6381" max="6382" width="6.5703125" style="16" customWidth="1"/>
    <col min="6383" max="6383" width="20.85546875" style="16" bestFit="1" customWidth="1"/>
    <col min="6384" max="6385" width="4" style="16" bestFit="1" customWidth="1"/>
    <col min="6386" max="6389" width="8.7109375" style="16" customWidth="1"/>
    <col min="6390" max="6390" width="13" style="16" customWidth="1"/>
    <col min="6391" max="6394" width="13.140625" style="16" customWidth="1"/>
    <col min="6395" max="6395" width="5" style="16" bestFit="1" customWidth="1"/>
    <col min="6396" max="6397" width="9.85546875" style="16" customWidth="1"/>
    <col min="6398" max="6398" width="11.28515625" style="16" customWidth="1"/>
    <col min="6399" max="6634" width="9.140625" style="16"/>
    <col min="6635" max="6635" width="6.140625" style="16" bestFit="1" customWidth="1"/>
    <col min="6636" max="6636" width="36.140625" style="16" customWidth="1"/>
    <col min="6637" max="6638" width="6.5703125" style="16" customWidth="1"/>
    <col min="6639" max="6639" width="20.85546875" style="16" bestFit="1" customWidth="1"/>
    <col min="6640" max="6641" width="4" style="16" bestFit="1" customWidth="1"/>
    <col min="6642" max="6645" width="8.7109375" style="16" customWidth="1"/>
    <col min="6646" max="6646" width="13" style="16" customWidth="1"/>
    <col min="6647" max="6650" width="13.140625" style="16" customWidth="1"/>
    <col min="6651" max="6651" width="5" style="16" bestFit="1" customWidth="1"/>
    <col min="6652" max="6653" width="9.85546875" style="16" customWidth="1"/>
    <col min="6654" max="6654" width="11.28515625" style="16" customWidth="1"/>
    <col min="6655" max="6890" width="9.140625" style="16"/>
    <col min="6891" max="6891" width="6.140625" style="16" bestFit="1" customWidth="1"/>
    <col min="6892" max="6892" width="36.140625" style="16" customWidth="1"/>
    <col min="6893" max="6894" width="6.5703125" style="16" customWidth="1"/>
    <col min="6895" max="6895" width="20.85546875" style="16" bestFit="1" customWidth="1"/>
    <col min="6896" max="6897" width="4" style="16" bestFit="1" customWidth="1"/>
    <col min="6898" max="6901" width="8.7109375" style="16" customWidth="1"/>
    <col min="6902" max="6902" width="13" style="16" customWidth="1"/>
    <col min="6903" max="6906" width="13.140625" style="16" customWidth="1"/>
    <col min="6907" max="6907" width="5" style="16" bestFit="1" customWidth="1"/>
    <col min="6908" max="6909" width="9.85546875" style="16" customWidth="1"/>
    <col min="6910" max="6910" width="11.28515625" style="16" customWidth="1"/>
    <col min="6911" max="7146" width="9.140625" style="16"/>
    <col min="7147" max="7147" width="6.140625" style="16" bestFit="1" customWidth="1"/>
    <col min="7148" max="7148" width="36.140625" style="16" customWidth="1"/>
    <col min="7149" max="7150" width="6.5703125" style="16" customWidth="1"/>
    <col min="7151" max="7151" width="20.85546875" style="16" bestFit="1" customWidth="1"/>
    <col min="7152" max="7153" width="4" style="16" bestFit="1" customWidth="1"/>
    <col min="7154" max="7157" width="8.7109375" style="16" customWidth="1"/>
    <col min="7158" max="7158" width="13" style="16" customWidth="1"/>
    <col min="7159" max="7162" width="13.140625" style="16" customWidth="1"/>
    <col min="7163" max="7163" width="5" style="16" bestFit="1" customWidth="1"/>
    <col min="7164" max="7165" width="9.85546875" style="16" customWidth="1"/>
    <col min="7166" max="7166" width="11.28515625" style="16" customWidth="1"/>
    <col min="7167" max="7402" width="9.140625" style="16"/>
    <col min="7403" max="7403" width="6.140625" style="16" bestFit="1" customWidth="1"/>
    <col min="7404" max="7404" width="36.140625" style="16" customWidth="1"/>
    <col min="7405" max="7406" width="6.5703125" style="16" customWidth="1"/>
    <col min="7407" max="7407" width="20.85546875" style="16" bestFit="1" customWidth="1"/>
    <col min="7408" max="7409" width="4" style="16" bestFit="1" customWidth="1"/>
    <col min="7410" max="7413" width="8.7109375" style="16" customWidth="1"/>
    <col min="7414" max="7414" width="13" style="16" customWidth="1"/>
    <col min="7415" max="7418" width="13.140625" style="16" customWidth="1"/>
    <col min="7419" max="7419" width="5" style="16" bestFit="1" customWidth="1"/>
    <col min="7420" max="7421" width="9.85546875" style="16" customWidth="1"/>
    <col min="7422" max="7422" width="11.28515625" style="16" customWidth="1"/>
    <col min="7423" max="7658" width="9.140625" style="16"/>
    <col min="7659" max="7659" width="6.140625" style="16" bestFit="1" customWidth="1"/>
    <col min="7660" max="7660" width="36.140625" style="16" customWidth="1"/>
    <col min="7661" max="7662" width="6.5703125" style="16" customWidth="1"/>
    <col min="7663" max="7663" width="20.85546875" style="16" bestFit="1" customWidth="1"/>
    <col min="7664" max="7665" width="4" style="16" bestFit="1" customWidth="1"/>
    <col min="7666" max="7669" width="8.7109375" style="16" customWidth="1"/>
    <col min="7670" max="7670" width="13" style="16" customWidth="1"/>
    <col min="7671" max="7674" width="13.140625" style="16" customWidth="1"/>
    <col min="7675" max="7675" width="5" style="16" bestFit="1" customWidth="1"/>
    <col min="7676" max="7677" width="9.85546875" style="16" customWidth="1"/>
    <col min="7678" max="7678" width="11.28515625" style="16" customWidth="1"/>
    <col min="7679" max="7914" width="9.140625" style="16"/>
    <col min="7915" max="7915" width="6.140625" style="16" bestFit="1" customWidth="1"/>
    <col min="7916" max="7916" width="36.140625" style="16" customWidth="1"/>
    <col min="7917" max="7918" width="6.5703125" style="16" customWidth="1"/>
    <col min="7919" max="7919" width="20.85546875" style="16" bestFit="1" customWidth="1"/>
    <col min="7920" max="7921" width="4" style="16" bestFit="1" customWidth="1"/>
    <col min="7922" max="7925" width="8.7109375" style="16" customWidth="1"/>
    <col min="7926" max="7926" width="13" style="16" customWidth="1"/>
    <col min="7927" max="7930" width="13.140625" style="16" customWidth="1"/>
    <col min="7931" max="7931" width="5" style="16" bestFit="1" customWidth="1"/>
    <col min="7932" max="7933" width="9.85546875" style="16" customWidth="1"/>
    <col min="7934" max="7934" width="11.28515625" style="16" customWidth="1"/>
    <col min="7935" max="8170" width="9.140625" style="16"/>
    <col min="8171" max="8171" width="6.140625" style="16" bestFit="1" customWidth="1"/>
    <col min="8172" max="8172" width="36.140625" style="16" customWidth="1"/>
    <col min="8173" max="8174" width="6.5703125" style="16" customWidth="1"/>
    <col min="8175" max="8175" width="20.85546875" style="16" bestFit="1" customWidth="1"/>
    <col min="8176" max="8177" width="4" style="16" bestFit="1" customWidth="1"/>
    <col min="8178" max="8181" width="8.7109375" style="16" customWidth="1"/>
    <col min="8182" max="8182" width="13" style="16" customWidth="1"/>
    <col min="8183" max="8186" width="13.140625" style="16" customWidth="1"/>
    <col min="8187" max="8187" width="5" style="16" bestFit="1" customWidth="1"/>
    <col min="8188" max="8189" width="9.85546875" style="16" customWidth="1"/>
    <col min="8190" max="8190" width="11.28515625" style="16" customWidth="1"/>
    <col min="8191" max="8426" width="9.140625" style="16"/>
    <col min="8427" max="8427" width="6.140625" style="16" bestFit="1" customWidth="1"/>
    <col min="8428" max="8428" width="36.140625" style="16" customWidth="1"/>
    <col min="8429" max="8430" width="6.5703125" style="16" customWidth="1"/>
    <col min="8431" max="8431" width="20.85546875" style="16" bestFit="1" customWidth="1"/>
    <col min="8432" max="8433" width="4" style="16" bestFit="1" customWidth="1"/>
    <col min="8434" max="8437" width="8.7109375" style="16" customWidth="1"/>
    <col min="8438" max="8438" width="13" style="16" customWidth="1"/>
    <col min="8439" max="8442" width="13.140625" style="16" customWidth="1"/>
    <col min="8443" max="8443" width="5" style="16" bestFit="1" customWidth="1"/>
    <col min="8444" max="8445" width="9.85546875" style="16" customWidth="1"/>
    <col min="8446" max="8446" width="11.28515625" style="16" customWidth="1"/>
    <col min="8447" max="8682" width="9.140625" style="16"/>
    <col min="8683" max="8683" width="6.140625" style="16" bestFit="1" customWidth="1"/>
    <col min="8684" max="8684" width="36.140625" style="16" customWidth="1"/>
    <col min="8685" max="8686" width="6.5703125" style="16" customWidth="1"/>
    <col min="8687" max="8687" width="20.85546875" style="16" bestFit="1" customWidth="1"/>
    <col min="8688" max="8689" width="4" style="16" bestFit="1" customWidth="1"/>
    <col min="8690" max="8693" width="8.7109375" style="16" customWidth="1"/>
    <col min="8694" max="8694" width="13" style="16" customWidth="1"/>
    <col min="8695" max="8698" width="13.140625" style="16" customWidth="1"/>
    <col min="8699" max="8699" width="5" style="16" bestFit="1" customWidth="1"/>
    <col min="8700" max="8701" width="9.85546875" style="16" customWidth="1"/>
    <col min="8702" max="8702" width="11.28515625" style="16" customWidth="1"/>
    <col min="8703" max="8938" width="9.140625" style="16"/>
    <col min="8939" max="8939" width="6.140625" style="16" bestFit="1" customWidth="1"/>
    <col min="8940" max="8940" width="36.140625" style="16" customWidth="1"/>
    <col min="8941" max="8942" width="6.5703125" style="16" customWidth="1"/>
    <col min="8943" max="8943" width="20.85546875" style="16" bestFit="1" customWidth="1"/>
    <col min="8944" max="8945" width="4" style="16" bestFit="1" customWidth="1"/>
    <col min="8946" max="8949" width="8.7109375" style="16" customWidth="1"/>
    <col min="8950" max="8950" width="13" style="16" customWidth="1"/>
    <col min="8951" max="8954" width="13.140625" style="16" customWidth="1"/>
    <col min="8955" max="8955" width="5" style="16" bestFit="1" customWidth="1"/>
    <col min="8956" max="8957" width="9.85546875" style="16" customWidth="1"/>
    <col min="8958" max="8958" width="11.28515625" style="16" customWidth="1"/>
    <col min="8959" max="9194" width="9.140625" style="16"/>
    <col min="9195" max="9195" width="6.140625" style="16" bestFit="1" customWidth="1"/>
    <col min="9196" max="9196" width="36.140625" style="16" customWidth="1"/>
    <col min="9197" max="9198" width="6.5703125" style="16" customWidth="1"/>
    <col min="9199" max="9199" width="20.85546875" style="16" bestFit="1" customWidth="1"/>
    <col min="9200" max="9201" width="4" style="16" bestFit="1" customWidth="1"/>
    <col min="9202" max="9205" width="8.7109375" style="16" customWidth="1"/>
    <col min="9206" max="9206" width="13" style="16" customWidth="1"/>
    <col min="9207" max="9210" width="13.140625" style="16" customWidth="1"/>
    <col min="9211" max="9211" width="5" style="16" bestFit="1" customWidth="1"/>
    <col min="9212" max="9213" width="9.85546875" style="16" customWidth="1"/>
    <col min="9214" max="9214" width="11.28515625" style="16" customWidth="1"/>
    <col min="9215" max="9450" width="9.140625" style="16"/>
    <col min="9451" max="9451" width="6.140625" style="16" bestFit="1" customWidth="1"/>
    <col min="9452" max="9452" width="36.140625" style="16" customWidth="1"/>
    <col min="9453" max="9454" width="6.5703125" style="16" customWidth="1"/>
    <col min="9455" max="9455" width="20.85546875" style="16" bestFit="1" customWidth="1"/>
    <col min="9456" max="9457" width="4" style="16" bestFit="1" customWidth="1"/>
    <col min="9458" max="9461" width="8.7109375" style="16" customWidth="1"/>
    <col min="9462" max="9462" width="13" style="16" customWidth="1"/>
    <col min="9463" max="9466" width="13.140625" style="16" customWidth="1"/>
    <col min="9467" max="9467" width="5" style="16" bestFit="1" customWidth="1"/>
    <col min="9468" max="9469" width="9.85546875" style="16" customWidth="1"/>
    <col min="9470" max="9470" width="11.28515625" style="16" customWidth="1"/>
    <col min="9471" max="9706" width="9.140625" style="16"/>
    <col min="9707" max="9707" width="6.140625" style="16" bestFit="1" customWidth="1"/>
    <col min="9708" max="9708" width="36.140625" style="16" customWidth="1"/>
    <col min="9709" max="9710" width="6.5703125" style="16" customWidth="1"/>
    <col min="9711" max="9711" width="20.85546875" style="16" bestFit="1" customWidth="1"/>
    <col min="9712" max="9713" width="4" style="16" bestFit="1" customWidth="1"/>
    <col min="9714" max="9717" width="8.7109375" style="16" customWidth="1"/>
    <col min="9718" max="9718" width="13" style="16" customWidth="1"/>
    <col min="9719" max="9722" width="13.140625" style="16" customWidth="1"/>
    <col min="9723" max="9723" width="5" style="16" bestFit="1" customWidth="1"/>
    <col min="9724" max="9725" width="9.85546875" style="16" customWidth="1"/>
    <col min="9726" max="9726" width="11.28515625" style="16" customWidth="1"/>
    <col min="9727" max="9962" width="9.140625" style="16"/>
    <col min="9963" max="9963" width="6.140625" style="16" bestFit="1" customWidth="1"/>
    <col min="9964" max="9964" width="36.140625" style="16" customWidth="1"/>
    <col min="9965" max="9966" width="6.5703125" style="16" customWidth="1"/>
    <col min="9967" max="9967" width="20.85546875" style="16" bestFit="1" customWidth="1"/>
    <col min="9968" max="9969" width="4" style="16" bestFit="1" customWidth="1"/>
    <col min="9970" max="9973" width="8.7109375" style="16" customWidth="1"/>
    <col min="9974" max="9974" width="13" style="16" customWidth="1"/>
    <col min="9975" max="9978" width="13.140625" style="16" customWidth="1"/>
    <col min="9979" max="9979" width="5" style="16" bestFit="1" customWidth="1"/>
    <col min="9980" max="9981" width="9.85546875" style="16" customWidth="1"/>
    <col min="9982" max="9982" width="11.28515625" style="16" customWidth="1"/>
    <col min="9983" max="10218" width="9.140625" style="16"/>
    <col min="10219" max="10219" width="6.140625" style="16" bestFit="1" customWidth="1"/>
    <col min="10220" max="10220" width="36.140625" style="16" customWidth="1"/>
    <col min="10221" max="10222" width="6.5703125" style="16" customWidth="1"/>
    <col min="10223" max="10223" width="20.85546875" style="16" bestFit="1" customWidth="1"/>
    <col min="10224" max="10225" width="4" style="16" bestFit="1" customWidth="1"/>
    <col min="10226" max="10229" width="8.7109375" style="16" customWidth="1"/>
    <col min="10230" max="10230" width="13" style="16" customWidth="1"/>
    <col min="10231" max="10234" width="13.140625" style="16" customWidth="1"/>
    <col min="10235" max="10235" width="5" style="16" bestFit="1" customWidth="1"/>
    <col min="10236" max="10237" width="9.85546875" style="16" customWidth="1"/>
    <col min="10238" max="10238" width="11.28515625" style="16" customWidth="1"/>
    <col min="10239" max="10474" width="9.140625" style="16"/>
    <col min="10475" max="10475" width="6.140625" style="16" bestFit="1" customWidth="1"/>
    <col min="10476" max="10476" width="36.140625" style="16" customWidth="1"/>
    <col min="10477" max="10478" width="6.5703125" style="16" customWidth="1"/>
    <col min="10479" max="10479" width="20.85546875" style="16" bestFit="1" customWidth="1"/>
    <col min="10480" max="10481" width="4" style="16" bestFit="1" customWidth="1"/>
    <col min="10482" max="10485" width="8.7109375" style="16" customWidth="1"/>
    <col min="10486" max="10486" width="13" style="16" customWidth="1"/>
    <col min="10487" max="10490" width="13.140625" style="16" customWidth="1"/>
    <col min="10491" max="10491" width="5" style="16" bestFit="1" customWidth="1"/>
    <col min="10492" max="10493" width="9.85546875" style="16" customWidth="1"/>
    <col min="10494" max="10494" width="11.28515625" style="16" customWidth="1"/>
    <col min="10495" max="10730" width="9.140625" style="16"/>
    <col min="10731" max="10731" width="6.140625" style="16" bestFit="1" customWidth="1"/>
    <col min="10732" max="10732" width="36.140625" style="16" customWidth="1"/>
    <col min="10733" max="10734" width="6.5703125" style="16" customWidth="1"/>
    <col min="10735" max="10735" width="20.85546875" style="16" bestFit="1" customWidth="1"/>
    <col min="10736" max="10737" width="4" style="16" bestFit="1" customWidth="1"/>
    <col min="10738" max="10741" width="8.7109375" style="16" customWidth="1"/>
    <col min="10742" max="10742" width="13" style="16" customWidth="1"/>
    <col min="10743" max="10746" width="13.140625" style="16" customWidth="1"/>
    <col min="10747" max="10747" width="5" style="16" bestFit="1" customWidth="1"/>
    <col min="10748" max="10749" width="9.85546875" style="16" customWidth="1"/>
    <col min="10750" max="10750" width="11.28515625" style="16" customWidth="1"/>
    <col min="10751" max="10986" width="9.140625" style="16"/>
    <col min="10987" max="10987" width="6.140625" style="16" bestFit="1" customWidth="1"/>
    <col min="10988" max="10988" width="36.140625" style="16" customWidth="1"/>
    <col min="10989" max="10990" width="6.5703125" style="16" customWidth="1"/>
    <col min="10991" max="10991" width="20.85546875" style="16" bestFit="1" customWidth="1"/>
    <col min="10992" max="10993" width="4" style="16" bestFit="1" customWidth="1"/>
    <col min="10994" max="10997" width="8.7109375" style="16" customWidth="1"/>
    <col min="10998" max="10998" width="13" style="16" customWidth="1"/>
    <col min="10999" max="11002" width="13.140625" style="16" customWidth="1"/>
    <col min="11003" max="11003" width="5" style="16" bestFit="1" customWidth="1"/>
    <col min="11004" max="11005" width="9.85546875" style="16" customWidth="1"/>
    <col min="11006" max="11006" width="11.28515625" style="16" customWidth="1"/>
    <col min="11007" max="11242" width="9.140625" style="16"/>
    <col min="11243" max="11243" width="6.140625" style="16" bestFit="1" customWidth="1"/>
    <col min="11244" max="11244" width="36.140625" style="16" customWidth="1"/>
    <col min="11245" max="11246" width="6.5703125" style="16" customWidth="1"/>
    <col min="11247" max="11247" width="20.85546875" style="16" bestFit="1" customWidth="1"/>
    <col min="11248" max="11249" width="4" style="16" bestFit="1" customWidth="1"/>
    <col min="11250" max="11253" width="8.7109375" style="16" customWidth="1"/>
    <col min="11254" max="11254" width="13" style="16" customWidth="1"/>
    <col min="11255" max="11258" width="13.140625" style="16" customWidth="1"/>
    <col min="11259" max="11259" width="5" style="16" bestFit="1" customWidth="1"/>
    <col min="11260" max="11261" width="9.85546875" style="16" customWidth="1"/>
    <col min="11262" max="11262" width="11.28515625" style="16" customWidth="1"/>
    <col min="11263" max="11498" width="9.140625" style="16"/>
    <col min="11499" max="11499" width="6.140625" style="16" bestFit="1" customWidth="1"/>
    <col min="11500" max="11500" width="36.140625" style="16" customWidth="1"/>
    <col min="11501" max="11502" width="6.5703125" style="16" customWidth="1"/>
    <col min="11503" max="11503" width="20.85546875" style="16" bestFit="1" customWidth="1"/>
    <col min="11504" max="11505" width="4" style="16" bestFit="1" customWidth="1"/>
    <col min="11506" max="11509" width="8.7109375" style="16" customWidth="1"/>
    <col min="11510" max="11510" width="13" style="16" customWidth="1"/>
    <col min="11511" max="11514" width="13.140625" style="16" customWidth="1"/>
    <col min="11515" max="11515" width="5" style="16" bestFit="1" customWidth="1"/>
    <col min="11516" max="11517" width="9.85546875" style="16" customWidth="1"/>
    <col min="11518" max="11518" width="11.28515625" style="16" customWidth="1"/>
    <col min="11519" max="11754" width="9.140625" style="16"/>
    <col min="11755" max="11755" width="6.140625" style="16" bestFit="1" customWidth="1"/>
    <col min="11756" max="11756" width="36.140625" style="16" customWidth="1"/>
    <col min="11757" max="11758" width="6.5703125" style="16" customWidth="1"/>
    <col min="11759" max="11759" width="20.85546875" style="16" bestFit="1" customWidth="1"/>
    <col min="11760" max="11761" width="4" style="16" bestFit="1" customWidth="1"/>
    <col min="11762" max="11765" width="8.7109375" style="16" customWidth="1"/>
    <col min="11766" max="11766" width="13" style="16" customWidth="1"/>
    <col min="11767" max="11770" width="13.140625" style="16" customWidth="1"/>
    <col min="11771" max="11771" width="5" style="16" bestFit="1" customWidth="1"/>
    <col min="11772" max="11773" width="9.85546875" style="16" customWidth="1"/>
    <col min="11774" max="11774" width="11.28515625" style="16" customWidth="1"/>
    <col min="11775" max="12010" width="9.140625" style="16"/>
    <col min="12011" max="12011" width="6.140625" style="16" bestFit="1" customWidth="1"/>
    <col min="12012" max="12012" width="36.140625" style="16" customWidth="1"/>
    <col min="12013" max="12014" width="6.5703125" style="16" customWidth="1"/>
    <col min="12015" max="12015" width="20.85546875" style="16" bestFit="1" customWidth="1"/>
    <col min="12016" max="12017" width="4" style="16" bestFit="1" customWidth="1"/>
    <col min="12018" max="12021" width="8.7109375" style="16" customWidth="1"/>
    <col min="12022" max="12022" width="13" style="16" customWidth="1"/>
    <col min="12023" max="12026" width="13.140625" style="16" customWidth="1"/>
    <col min="12027" max="12027" width="5" style="16" bestFit="1" customWidth="1"/>
    <col min="12028" max="12029" width="9.85546875" style="16" customWidth="1"/>
    <col min="12030" max="12030" width="11.28515625" style="16" customWidth="1"/>
    <col min="12031" max="12266" width="9.140625" style="16"/>
    <col min="12267" max="12267" width="6.140625" style="16" bestFit="1" customWidth="1"/>
    <col min="12268" max="12268" width="36.140625" style="16" customWidth="1"/>
    <col min="12269" max="12270" width="6.5703125" style="16" customWidth="1"/>
    <col min="12271" max="12271" width="20.85546875" style="16" bestFit="1" customWidth="1"/>
    <col min="12272" max="12273" width="4" style="16" bestFit="1" customWidth="1"/>
    <col min="12274" max="12277" width="8.7109375" style="16" customWidth="1"/>
    <col min="12278" max="12278" width="13" style="16" customWidth="1"/>
    <col min="12279" max="12282" width="13.140625" style="16" customWidth="1"/>
    <col min="12283" max="12283" width="5" style="16" bestFit="1" customWidth="1"/>
    <col min="12284" max="12285" width="9.85546875" style="16" customWidth="1"/>
    <col min="12286" max="12286" width="11.28515625" style="16" customWidth="1"/>
    <col min="12287" max="12522" width="9.140625" style="16"/>
    <col min="12523" max="12523" width="6.140625" style="16" bestFit="1" customWidth="1"/>
    <col min="12524" max="12524" width="36.140625" style="16" customWidth="1"/>
    <col min="12525" max="12526" width="6.5703125" style="16" customWidth="1"/>
    <col min="12527" max="12527" width="20.85546875" style="16" bestFit="1" customWidth="1"/>
    <col min="12528" max="12529" width="4" style="16" bestFit="1" customWidth="1"/>
    <col min="12530" max="12533" width="8.7109375" style="16" customWidth="1"/>
    <col min="12534" max="12534" width="13" style="16" customWidth="1"/>
    <col min="12535" max="12538" width="13.140625" style="16" customWidth="1"/>
    <col min="12539" max="12539" width="5" style="16" bestFit="1" customWidth="1"/>
    <col min="12540" max="12541" width="9.85546875" style="16" customWidth="1"/>
    <col min="12542" max="12542" width="11.28515625" style="16" customWidth="1"/>
    <col min="12543" max="12778" width="9.140625" style="16"/>
    <col min="12779" max="12779" width="6.140625" style="16" bestFit="1" customWidth="1"/>
    <col min="12780" max="12780" width="36.140625" style="16" customWidth="1"/>
    <col min="12781" max="12782" width="6.5703125" style="16" customWidth="1"/>
    <col min="12783" max="12783" width="20.85546875" style="16" bestFit="1" customWidth="1"/>
    <col min="12784" max="12785" width="4" style="16" bestFit="1" customWidth="1"/>
    <col min="12786" max="12789" width="8.7109375" style="16" customWidth="1"/>
    <col min="12790" max="12790" width="13" style="16" customWidth="1"/>
    <col min="12791" max="12794" width="13.140625" style="16" customWidth="1"/>
    <col min="12795" max="12795" width="5" style="16" bestFit="1" customWidth="1"/>
    <col min="12796" max="12797" width="9.85546875" style="16" customWidth="1"/>
    <col min="12798" max="12798" width="11.28515625" style="16" customWidth="1"/>
    <col min="12799" max="13034" width="9.140625" style="16"/>
    <col min="13035" max="13035" width="6.140625" style="16" bestFit="1" customWidth="1"/>
    <col min="13036" max="13036" width="36.140625" style="16" customWidth="1"/>
    <col min="13037" max="13038" width="6.5703125" style="16" customWidth="1"/>
    <col min="13039" max="13039" width="20.85546875" style="16" bestFit="1" customWidth="1"/>
    <col min="13040" max="13041" width="4" style="16" bestFit="1" customWidth="1"/>
    <col min="13042" max="13045" width="8.7109375" style="16" customWidth="1"/>
    <col min="13046" max="13046" width="13" style="16" customWidth="1"/>
    <col min="13047" max="13050" width="13.140625" style="16" customWidth="1"/>
    <col min="13051" max="13051" width="5" style="16" bestFit="1" customWidth="1"/>
    <col min="13052" max="13053" width="9.85546875" style="16" customWidth="1"/>
    <col min="13054" max="13054" width="11.28515625" style="16" customWidth="1"/>
    <col min="13055" max="13290" width="9.140625" style="16"/>
    <col min="13291" max="13291" width="6.140625" style="16" bestFit="1" customWidth="1"/>
    <col min="13292" max="13292" width="36.140625" style="16" customWidth="1"/>
    <col min="13293" max="13294" width="6.5703125" style="16" customWidth="1"/>
    <col min="13295" max="13295" width="20.85546875" style="16" bestFit="1" customWidth="1"/>
    <col min="13296" max="13297" width="4" style="16" bestFit="1" customWidth="1"/>
    <col min="13298" max="13301" width="8.7109375" style="16" customWidth="1"/>
    <col min="13302" max="13302" width="13" style="16" customWidth="1"/>
    <col min="13303" max="13306" width="13.140625" style="16" customWidth="1"/>
    <col min="13307" max="13307" width="5" style="16" bestFit="1" customWidth="1"/>
    <col min="13308" max="13309" width="9.85546875" style="16" customWidth="1"/>
    <col min="13310" max="13310" width="11.28515625" style="16" customWidth="1"/>
    <col min="13311" max="13546" width="9.140625" style="16"/>
    <col min="13547" max="13547" width="6.140625" style="16" bestFit="1" customWidth="1"/>
    <col min="13548" max="13548" width="36.140625" style="16" customWidth="1"/>
    <col min="13549" max="13550" width="6.5703125" style="16" customWidth="1"/>
    <col min="13551" max="13551" width="20.85546875" style="16" bestFit="1" customWidth="1"/>
    <col min="13552" max="13553" width="4" style="16" bestFit="1" customWidth="1"/>
    <col min="13554" max="13557" width="8.7109375" style="16" customWidth="1"/>
    <col min="13558" max="13558" width="13" style="16" customWidth="1"/>
    <col min="13559" max="13562" width="13.140625" style="16" customWidth="1"/>
    <col min="13563" max="13563" width="5" style="16" bestFit="1" customWidth="1"/>
    <col min="13564" max="13565" width="9.85546875" style="16" customWidth="1"/>
    <col min="13566" max="13566" width="11.28515625" style="16" customWidth="1"/>
    <col min="13567" max="13802" width="9.140625" style="16"/>
    <col min="13803" max="13803" width="6.140625" style="16" bestFit="1" customWidth="1"/>
    <col min="13804" max="13804" width="36.140625" style="16" customWidth="1"/>
    <col min="13805" max="13806" width="6.5703125" style="16" customWidth="1"/>
    <col min="13807" max="13807" width="20.85546875" style="16" bestFit="1" customWidth="1"/>
    <col min="13808" max="13809" width="4" style="16" bestFit="1" customWidth="1"/>
    <col min="13810" max="13813" width="8.7109375" style="16" customWidth="1"/>
    <col min="13814" max="13814" width="13" style="16" customWidth="1"/>
    <col min="13815" max="13818" width="13.140625" style="16" customWidth="1"/>
    <col min="13819" max="13819" width="5" style="16" bestFit="1" customWidth="1"/>
    <col min="13820" max="13821" width="9.85546875" style="16" customWidth="1"/>
    <col min="13822" max="13822" width="11.28515625" style="16" customWidth="1"/>
    <col min="13823" max="14058" width="9.140625" style="16"/>
    <col min="14059" max="14059" width="6.140625" style="16" bestFit="1" customWidth="1"/>
    <col min="14060" max="14060" width="36.140625" style="16" customWidth="1"/>
    <col min="14061" max="14062" width="6.5703125" style="16" customWidth="1"/>
    <col min="14063" max="14063" width="20.85546875" style="16" bestFit="1" customWidth="1"/>
    <col min="14064" max="14065" width="4" style="16" bestFit="1" customWidth="1"/>
    <col min="14066" max="14069" width="8.7109375" style="16" customWidth="1"/>
    <col min="14070" max="14070" width="13" style="16" customWidth="1"/>
    <col min="14071" max="14074" width="13.140625" style="16" customWidth="1"/>
    <col min="14075" max="14075" width="5" style="16" bestFit="1" customWidth="1"/>
    <col min="14076" max="14077" width="9.85546875" style="16" customWidth="1"/>
    <col min="14078" max="14078" width="11.28515625" style="16" customWidth="1"/>
    <col min="14079" max="14314" width="9.140625" style="16"/>
    <col min="14315" max="14315" width="6.140625" style="16" bestFit="1" customWidth="1"/>
    <col min="14316" max="14316" width="36.140625" style="16" customWidth="1"/>
    <col min="14317" max="14318" width="6.5703125" style="16" customWidth="1"/>
    <col min="14319" max="14319" width="20.85546875" style="16" bestFit="1" customWidth="1"/>
    <col min="14320" max="14321" width="4" style="16" bestFit="1" customWidth="1"/>
    <col min="14322" max="14325" width="8.7109375" style="16" customWidth="1"/>
    <col min="14326" max="14326" width="13" style="16" customWidth="1"/>
    <col min="14327" max="14330" width="13.140625" style="16" customWidth="1"/>
    <col min="14331" max="14331" width="5" style="16" bestFit="1" customWidth="1"/>
    <col min="14332" max="14333" width="9.85546875" style="16" customWidth="1"/>
    <col min="14334" max="14334" width="11.28515625" style="16" customWidth="1"/>
    <col min="14335" max="14570" width="9.140625" style="16"/>
    <col min="14571" max="14571" width="6.140625" style="16" bestFit="1" customWidth="1"/>
    <col min="14572" max="14572" width="36.140625" style="16" customWidth="1"/>
    <col min="14573" max="14574" width="6.5703125" style="16" customWidth="1"/>
    <col min="14575" max="14575" width="20.85546875" style="16" bestFit="1" customWidth="1"/>
    <col min="14576" max="14577" width="4" style="16" bestFit="1" customWidth="1"/>
    <col min="14578" max="14581" width="8.7109375" style="16" customWidth="1"/>
    <col min="14582" max="14582" width="13" style="16" customWidth="1"/>
    <col min="14583" max="14586" width="13.140625" style="16" customWidth="1"/>
    <col min="14587" max="14587" width="5" style="16" bestFit="1" customWidth="1"/>
    <col min="14588" max="14589" width="9.85546875" style="16" customWidth="1"/>
    <col min="14590" max="14590" width="11.28515625" style="16" customWidth="1"/>
    <col min="14591" max="14826" width="9.140625" style="16"/>
    <col min="14827" max="14827" width="6.140625" style="16" bestFit="1" customWidth="1"/>
    <col min="14828" max="14828" width="36.140625" style="16" customWidth="1"/>
    <col min="14829" max="14830" width="6.5703125" style="16" customWidth="1"/>
    <col min="14831" max="14831" width="20.85546875" style="16" bestFit="1" customWidth="1"/>
    <col min="14832" max="14833" width="4" style="16" bestFit="1" customWidth="1"/>
    <col min="14834" max="14837" width="8.7109375" style="16" customWidth="1"/>
    <col min="14838" max="14838" width="13" style="16" customWidth="1"/>
    <col min="14839" max="14842" width="13.140625" style="16" customWidth="1"/>
    <col min="14843" max="14843" width="5" style="16" bestFit="1" customWidth="1"/>
    <col min="14844" max="14845" width="9.85546875" style="16" customWidth="1"/>
    <col min="14846" max="14846" width="11.28515625" style="16" customWidth="1"/>
    <col min="14847" max="15082" width="9.140625" style="16"/>
    <col min="15083" max="15083" width="6.140625" style="16" bestFit="1" customWidth="1"/>
    <col min="15084" max="15084" width="36.140625" style="16" customWidth="1"/>
    <col min="15085" max="15086" width="6.5703125" style="16" customWidth="1"/>
    <col min="15087" max="15087" width="20.85546875" style="16" bestFit="1" customWidth="1"/>
    <col min="15088" max="15089" width="4" style="16" bestFit="1" customWidth="1"/>
    <col min="15090" max="15093" width="8.7109375" style="16" customWidth="1"/>
    <col min="15094" max="15094" width="13" style="16" customWidth="1"/>
    <col min="15095" max="15098" width="13.140625" style="16" customWidth="1"/>
    <col min="15099" max="15099" width="5" style="16" bestFit="1" customWidth="1"/>
    <col min="15100" max="15101" width="9.85546875" style="16" customWidth="1"/>
    <col min="15102" max="15102" width="11.28515625" style="16" customWidth="1"/>
    <col min="15103" max="15338" width="9.140625" style="16"/>
    <col min="15339" max="15339" width="6.140625" style="16" bestFit="1" customWidth="1"/>
    <col min="15340" max="15340" width="36.140625" style="16" customWidth="1"/>
    <col min="15341" max="15342" width="6.5703125" style="16" customWidth="1"/>
    <col min="15343" max="15343" width="20.85546875" style="16" bestFit="1" customWidth="1"/>
    <col min="15344" max="15345" width="4" style="16" bestFit="1" customWidth="1"/>
    <col min="15346" max="15349" width="8.7109375" style="16" customWidth="1"/>
    <col min="15350" max="15350" width="13" style="16" customWidth="1"/>
    <col min="15351" max="15354" width="13.140625" style="16" customWidth="1"/>
    <col min="15355" max="15355" width="5" style="16" bestFit="1" customWidth="1"/>
    <col min="15356" max="15357" width="9.85546875" style="16" customWidth="1"/>
    <col min="15358" max="15358" width="11.28515625" style="16" customWidth="1"/>
    <col min="15359" max="15594" width="9.140625" style="16"/>
    <col min="15595" max="15595" width="6.140625" style="16" bestFit="1" customWidth="1"/>
    <col min="15596" max="15596" width="36.140625" style="16" customWidth="1"/>
    <col min="15597" max="15598" width="6.5703125" style="16" customWidth="1"/>
    <col min="15599" max="15599" width="20.85546875" style="16" bestFit="1" customWidth="1"/>
    <col min="15600" max="15601" width="4" style="16" bestFit="1" customWidth="1"/>
    <col min="15602" max="15605" width="8.7109375" style="16" customWidth="1"/>
    <col min="15606" max="15606" width="13" style="16" customWidth="1"/>
    <col min="15607" max="15610" width="13.140625" style="16" customWidth="1"/>
    <col min="15611" max="15611" width="5" style="16" bestFit="1" customWidth="1"/>
    <col min="15612" max="15613" width="9.85546875" style="16" customWidth="1"/>
    <col min="15614" max="15614" width="11.28515625" style="16" customWidth="1"/>
    <col min="15615" max="15850" width="9.140625" style="16"/>
    <col min="15851" max="15851" width="6.140625" style="16" bestFit="1" customWidth="1"/>
    <col min="15852" max="15852" width="36.140625" style="16" customWidth="1"/>
    <col min="15853" max="15854" width="6.5703125" style="16" customWidth="1"/>
    <col min="15855" max="15855" width="20.85546875" style="16" bestFit="1" customWidth="1"/>
    <col min="15856" max="15857" width="4" style="16" bestFit="1" customWidth="1"/>
    <col min="15858" max="15861" width="8.7109375" style="16" customWidth="1"/>
    <col min="15862" max="15862" width="13" style="16" customWidth="1"/>
    <col min="15863" max="15866" width="13.140625" style="16" customWidth="1"/>
    <col min="15867" max="15867" width="5" style="16" bestFit="1" customWidth="1"/>
    <col min="15868" max="15869" width="9.85546875" style="16" customWidth="1"/>
    <col min="15870" max="15870" width="11.28515625" style="16" customWidth="1"/>
    <col min="15871" max="16106" width="9.140625" style="16"/>
    <col min="16107" max="16107" width="6.140625" style="16" bestFit="1" customWidth="1"/>
    <col min="16108" max="16108" width="36.140625" style="16" customWidth="1"/>
    <col min="16109" max="16110" width="6.5703125" style="16" customWidth="1"/>
    <col min="16111" max="16111" width="20.85546875" style="16" bestFit="1" customWidth="1"/>
    <col min="16112" max="16113" width="4" style="16" bestFit="1" customWidth="1"/>
    <col min="16114" max="16117" width="8.7109375" style="16" customWidth="1"/>
    <col min="16118" max="16118" width="13" style="16" customWidth="1"/>
    <col min="16119" max="16122" width="13.140625" style="16" customWidth="1"/>
    <col min="16123" max="16123" width="5" style="16" bestFit="1" customWidth="1"/>
    <col min="16124" max="16125" width="9.85546875" style="16" customWidth="1"/>
    <col min="16126" max="16126" width="11.28515625" style="16" customWidth="1"/>
    <col min="16127" max="16384" width="9.140625" style="16"/>
  </cols>
  <sheetData>
    <row r="1" spans="1:28" customFormat="1" ht="15" customHeight="1" x14ac:dyDescent="0.25">
      <c r="D1" s="16"/>
      <c r="E1" s="16"/>
      <c r="F1" s="16"/>
      <c r="G1" s="16"/>
      <c r="H1" s="16"/>
      <c r="I1" s="16"/>
      <c r="J1" s="16"/>
      <c r="K1" s="16"/>
      <c r="L1" s="16"/>
      <c r="O1" s="17"/>
      <c r="P1" s="74" t="s">
        <v>100</v>
      </c>
      <c r="Q1" s="74"/>
      <c r="R1" s="74"/>
      <c r="S1" s="74"/>
      <c r="T1" s="74"/>
      <c r="U1" s="74"/>
      <c r="X1" s="23"/>
      <c r="Y1" s="23"/>
      <c r="Z1" s="23"/>
    </row>
    <row r="2" spans="1:28" customFormat="1" ht="71.25" customHeight="1" x14ac:dyDescent="0.25">
      <c r="D2" s="16"/>
      <c r="E2" s="16"/>
      <c r="F2" s="16"/>
      <c r="G2" s="16"/>
      <c r="H2" s="16"/>
      <c r="I2" s="16"/>
      <c r="J2" s="16"/>
      <c r="K2" s="16"/>
      <c r="L2" s="16"/>
      <c r="O2" s="19"/>
      <c r="P2" s="74"/>
      <c r="Q2" s="74"/>
      <c r="R2" s="74"/>
      <c r="S2" s="74"/>
      <c r="T2" s="74"/>
      <c r="U2" s="74"/>
      <c r="X2" s="23"/>
      <c r="Y2" s="23"/>
      <c r="Z2" s="23"/>
    </row>
    <row r="3" spans="1:28" ht="18.75" x14ac:dyDescent="0.25">
      <c r="A3" s="4"/>
      <c r="B3" s="4"/>
      <c r="C3" s="4"/>
      <c r="D3" s="4"/>
      <c r="E3" s="4"/>
      <c r="F3" s="4"/>
      <c r="G3" s="4"/>
      <c r="H3" s="15"/>
      <c r="I3" s="77" t="s">
        <v>40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8" ht="6" customHeight="1" x14ac:dyDescent="0.25">
      <c r="A4" s="4"/>
      <c r="B4" s="4"/>
      <c r="C4" s="4"/>
      <c r="D4" s="4"/>
      <c r="E4" s="4"/>
      <c r="F4" s="4"/>
      <c r="G4" s="4"/>
      <c r="H4" s="15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8" ht="70.5" customHeight="1" x14ac:dyDescent="0.25">
      <c r="A5" s="79" t="s">
        <v>55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8" s="4" customFormat="1" ht="53.25" customHeight="1" x14ac:dyDescent="0.25">
      <c r="A6" s="89" t="s">
        <v>0</v>
      </c>
      <c r="B6" s="89" t="s">
        <v>1</v>
      </c>
      <c r="C6" s="93" t="s">
        <v>32</v>
      </c>
      <c r="D6" s="94" t="s">
        <v>34</v>
      </c>
      <c r="E6" s="94" t="s">
        <v>37</v>
      </c>
      <c r="F6" s="90" t="s">
        <v>31</v>
      </c>
      <c r="G6" s="90" t="s">
        <v>2</v>
      </c>
      <c r="H6" s="91" t="s">
        <v>23</v>
      </c>
      <c r="I6" s="91" t="s">
        <v>38</v>
      </c>
      <c r="J6" s="80" t="s">
        <v>45</v>
      </c>
      <c r="K6" s="91" t="s">
        <v>39</v>
      </c>
      <c r="L6" s="82" t="s">
        <v>36</v>
      </c>
      <c r="M6" s="86" t="s">
        <v>35</v>
      </c>
      <c r="N6" s="87"/>
      <c r="O6" s="87"/>
      <c r="P6" s="87"/>
      <c r="Q6" s="87"/>
      <c r="R6" s="88"/>
      <c r="S6" s="91" t="s">
        <v>5</v>
      </c>
      <c r="T6" s="91" t="s">
        <v>6</v>
      </c>
      <c r="U6" s="93" t="s">
        <v>7</v>
      </c>
      <c r="X6" s="25"/>
      <c r="Y6" s="25"/>
      <c r="Z6" s="25"/>
    </row>
    <row r="7" spans="1:28" s="4" customFormat="1" ht="15" customHeight="1" x14ac:dyDescent="0.25">
      <c r="A7" s="89"/>
      <c r="B7" s="89"/>
      <c r="C7" s="93"/>
      <c r="D7" s="95"/>
      <c r="E7" s="95"/>
      <c r="F7" s="90"/>
      <c r="G7" s="90"/>
      <c r="H7" s="91"/>
      <c r="I7" s="91"/>
      <c r="J7" s="85"/>
      <c r="K7" s="91"/>
      <c r="L7" s="83"/>
      <c r="M7" s="80" t="s">
        <v>33</v>
      </c>
      <c r="N7" s="92" t="s">
        <v>9</v>
      </c>
      <c r="O7" s="92"/>
      <c r="P7" s="92"/>
      <c r="Q7" s="92"/>
      <c r="R7" s="92"/>
      <c r="S7" s="91"/>
      <c r="T7" s="91"/>
      <c r="U7" s="93"/>
      <c r="X7" s="25"/>
      <c r="Y7" s="25"/>
      <c r="Z7" s="25"/>
    </row>
    <row r="8" spans="1:28" s="4" customFormat="1" ht="173.25" x14ac:dyDescent="0.25">
      <c r="A8" s="89"/>
      <c r="B8" s="89"/>
      <c r="C8" s="93"/>
      <c r="D8" s="95"/>
      <c r="E8" s="95"/>
      <c r="F8" s="90"/>
      <c r="G8" s="90"/>
      <c r="H8" s="91"/>
      <c r="I8" s="91"/>
      <c r="J8" s="81"/>
      <c r="K8" s="91"/>
      <c r="L8" s="84"/>
      <c r="M8" s="81"/>
      <c r="N8" s="27" t="s">
        <v>10</v>
      </c>
      <c r="O8" s="27" t="s">
        <v>11</v>
      </c>
      <c r="P8" s="27" t="s">
        <v>12</v>
      </c>
      <c r="Q8" s="27" t="s">
        <v>13</v>
      </c>
      <c r="R8" s="27" t="s">
        <v>14</v>
      </c>
      <c r="S8" s="91"/>
      <c r="T8" s="91"/>
      <c r="U8" s="93"/>
      <c r="X8" s="25"/>
      <c r="Y8" s="25"/>
      <c r="Z8" s="25"/>
    </row>
    <row r="9" spans="1:28" s="4" customFormat="1" x14ac:dyDescent="0.25">
      <c r="A9" s="89"/>
      <c r="B9" s="89"/>
      <c r="C9" s="93"/>
      <c r="D9" s="96"/>
      <c r="E9" s="96"/>
      <c r="F9" s="90"/>
      <c r="G9" s="90"/>
      <c r="H9" s="28" t="s">
        <v>15</v>
      </c>
      <c r="I9" s="28" t="s">
        <v>15</v>
      </c>
      <c r="J9" s="28" t="s">
        <v>15</v>
      </c>
      <c r="K9" s="28" t="s">
        <v>16</v>
      </c>
      <c r="L9" s="29"/>
      <c r="M9" s="28"/>
      <c r="N9" s="28" t="s">
        <v>17</v>
      </c>
      <c r="O9" s="28" t="s">
        <v>17</v>
      </c>
      <c r="P9" s="28" t="s">
        <v>17</v>
      </c>
      <c r="Q9" s="28" t="s">
        <v>17</v>
      </c>
      <c r="R9" s="28"/>
      <c r="S9" s="28" t="s">
        <v>18</v>
      </c>
      <c r="T9" s="28" t="s">
        <v>18</v>
      </c>
      <c r="U9" s="93"/>
      <c r="X9" s="25"/>
      <c r="Y9" s="25"/>
      <c r="Z9" s="25"/>
    </row>
    <row r="10" spans="1:28" s="4" customFormat="1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1">
        <v>7</v>
      </c>
      <c r="H10" s="31">
        <v>8</v>
      </c>
      <c r="I10" s="31">
        <v>9</v>
      </c>
      <c r="J10" s="31">
        <v>10</v>
      </c>
      <c r="K10" s="29">
        <v>11</v>
      </c>
      <c r="L10" s="31">
        <v>12</v>
      </c>
      <c r="M10" s="31">
        <v>13</v>
      </c>
      <c r="N10" s="31">
        <v>14</v>
      </c>
      <c r="O10" s="31">
        <v>15</v>
      </c>
      <c r="P10" s="31">
        <v>16</v>
      </c>
      <c r="Q10" s="31">
        <v>17</v>
      </c>
      <c r="R10" s="31">
        <v>18</v>
      </c>
      <c r="S10" s="31">
        <v>19</v>
      </c>
      <c r="T10" s="31">
        <v>20</v>
      </c>
      <c r="U10" s="31">
        <v>21</v>
      </c>
      <c r="X10" s="25"/>
      <c r="Y10" s="25"/>
      <c r="Z10" s="25"/>
      <c r="AA10" s="25"/>
      <c r="AB10" s="25"/>
    </row>
    <row r="11" spans="1:28" s="3" customFormat="1" x14ac:dyDescent="0.25">
      <c r="A11" s="75" t="s">
        <v>46</v>
      </c>
      <c r="B11" s="75"/>
      <c r="C11" s="32" t="s">
        <v>19</v>
      </c>
      <c r="D11" s="32" t="s">
        <v>19</v>
      </c>
      <c r="E11" s="32" t="s">
        <v>19</v>
      </c>
      <c r="F11" s="32" t="s">
        <v>19</v>
      </c>
      <c r="G11" s="32" t="s">
        <v>19</v>
      </c>
      <c r="H11" s="33">
        <f>SUM(H13+H28+H44)</f>
        <v>10356.099999999999</v>
      </c>
      <c r="I11" s="33">
        <f>SUM(I13+I28+I44)</f>
        <v>9418.9</v>
      </c>
      <c r="J11" s="33">
        <f>SUM(J13+J28+J44)</f>
        <v>5752.86</v>
      </c>
      <c r="K11" s="34">
        <f>SUM(K13+K28+K44)</f>
        <v>400</v>
      </c>
      <c r="L11" s="35" t="s">
        <v>19</v>
      </c>
      <c r="M11" s="33">
        <f t="shared" ref="M11:R11" si="0">SUM(M13+M28+M44)</f>
        <v>81463645</v>
      </c>
      <c r="N11" s="33">
        <f t="shared" si="0"/>
        <v>0</v>
      </c>
      <c r="O11" s="33">
        <f t="shared" si="0"/>
        <v>11602384.76257427</v>
      </c>
      <c r="P11" s="33">
        <f t="shared" si="0"/>
        <v>59384838.117425725</v>
      </c>
      <c r="Q11" s="33">
        <f t="shared" si="0"/>
        <v>10476422.119999999</v>
      </c>
      <c r="R11" s="33">
        <f t="shared" si="0"/>
        <v>0</v>
      </c>
      <c r="S11" s="33" t="s">
        <v>19</v>
      </c>
      <c r="T11" s="33" t="s">
        <v>19</v>
      </c>
      <c r="U11" s="32" t="s">
        <v>19</v>
      </c>
    </row>
    <row r="12" spans="1:28" s="3" customFormat="1" x14ac:dyDescent="0.25">
      <c r="A12" s="76" t="s">
        <v>47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1:28" s="3" customFormat="1" x14ac:dyDescent="0.25">
      <c r="A13" s="36" t="s">
        <v>41</v>
      </c>
      <c r="B13" s="37" t="s">
        <v>48</v>
      </c>
      <c r="C13" s="32" t="s">
        <v>19</v>
      </c>
      <c r="D13" s="32" t="s">
        <v>19</v>
      </c>
      <c r="E13" s="32" t="s">
        <v>19</v>
      </c>
      <c r="F13" s="32" t="s">
        <v>19</v>
      </c>
      <c r="G13" s="32" t="s">
        <v>19</v>
      </c>
      <c r="H13" s="33">
        <f>SUM(H16+H18+H20+H22+H24+H26)</f>
        <v>2680.7</v>
      </c>
      <c r="I13" s="33">
        <f>SUM(I16+I18+I20+I22+I24+I26)</f>
        <v>2469</v>
      </c>
      <c r="J13" s="33">
        <f>SUM(J16+J18+J20+J22+J24+J26)</f>
        <v>1487.89</v>
      </c>
      <c r="K13" s="33">
        <f>SUM(K16+K18+K20+K22+K24+K26)</f>
        <v>98</v>
      </c>
      <c r="L13" s="33" t="s">
        <v>19</v>
      </c>
      <c r="M13" s="33">
        <f t="shared" ref="M13:R13" si="1">SUM(M16+M18+M20+M22+M24+M26)</f>
        <v>29795949</v>
      </c>
      <c r="N13" s="33">
        <f t="shared" si="1"/>
        <v>0</v>
      </c>
      <c r="O13" s="33">
        <f t="shared" si="1"/>
        <v>1770502.6984655471</v>
      </c>
      <c r="P13" s="33">
        <f t="shared" si="1"/>
        <v>21759767.501534451</v>
      </c>
      <c r="Q13" s="33">
        <f t="shared" si="1"/>
        <v>6265678.7999999998</v>
      </c>
      <c r="R13" s="33">
        <f t="shared" si="1"/>
        <v>0</v>
      </c>
      <c r="S13" s="33" t="s">
        <v>19</v>
      </c>
      <c r="T13" s="33" t="s">
        <v>19</v>
      </c>
      <c r="U13" s="32" t="s">
        <v>19</v>
      </c>
    </row>
    <row r="14" spans="1:28" s="3" customFormat="1" ht="26.25" x14ac:dyDescent="0.25">
      <c r="A14" s="38" t="s">
        <v>79</v>
      </c>
      <c r="B14" s="22" t="s">
        <v>67</v>
      </c>
      <c r="C14" s="30" t="s">
        <v>49</v>
      </c>
      <c r="D14" s="39">
        <v>1974</v>
      </c>
      <c r="E14" s="39"/>
      <c r="F14" s="30" t="s">
        <v>50</v>
      </c>
      <c r="G14" s="30">
        <v>2</v>
      </c>
      <c r="H14" s="40">
        <v>535.70000000000005</v>
      </c>
      <c r="I14" s="41">
        <v>495.6</v>
      </c>
      <c r="J14" s="42">
        <v>298.23</v>
      </c>
      <c r="K14" s="43">
        <v>20</v>
      </c>
      <c r="L14" s="44" t="s">
        <v>52</v>
      </c>
      <c r="M14" s="45">
        <v>411969</v>
      </c>
      <c r="N14" s="40">
        <v>0</v>
      </c>
      <c r="O14" s="40">
        <v>90763.53</v>
      </c>
      <c r="P14" s="40">
        <v>0</v>
      </c>
      <c r="Q14" s="40">
        <v>321205.46999999997</v>
      </c>
      <c r="R14" s="40"/>
      <c r="S14" s="40">
        <f>M14/I14</f>
        <v>831.25302663438254</v>
      </c>
      <c r="T14" s="40">
        <v>769.03</v>
      </c>
      <c r="U14" s="46">
        <v>44196</v>
      </c>
      <c r="V14" s="26"/>
      <c r="W14" s="26"/>
      <c r="X14" s="26"/>
    </row>
    <row r="15" spans="1:28" s="3" customFormat="1" ht="26.25" x14ac:dyDescent="0.25">
      <c r="A15" s="38"/>
      <c r="B15" s="22" t="s">
        <v>67</v>
      </c>
      <c r="C15" s="30" t="s">
        <v>49</v>
      </c>
      <c r="D15" s="39">
        <v>1974</v>
      </c>
      <c r="E15" s="39"/>
      <c r="F15" s="30" t="s">
        <v>50</v>
      </c>
      <c r="G15" s="30">
        <v>2</v>
      </c>
      <c r="H15" s="40">
        <v>535.70000000000005</v>
      </c>
      <c r="I15" s="41">
        <v>495.6</v>
      </c>
      <c r="J15" s="42">
        <v>298.23</v>
      </c>
      <c r="K15" s="43">
        <v>20</v>
      </c>
      <c r="L15" s="44" t="s">
        <v>56</v>
      </c>
      <c r="M15" s="45">
        <v>50195</v>
      </c>
      <c r="N15" s="40">
        <v>0</v>
      </c>
      <c r="O15" s="40">
        <v>11058.78</v>
      </c>
      <c r="P15" s="40">
        <v>0</v>
      </c>
      <c r="Q15" s="40">
        <v>39136.22</v>
      </c>
      <c r="R15" s="40"/>
      <c r="S15" s="40">
        <f>M15/H15</f>
        <v>93.699831995519872</v>
      </c>
      <c r="T15" s="40">
        <v>93.7</v>
      </c>
      <c r="U15" s="46">
        <v>44196</v>
      </c>
      <c r="V15" s="26"/>
      <c r="W15" s="26"/>
      <c r="X15" s="26"/>
    </row>
    <row r="16" spans="1:28" s="3" customFormat="1" x14ac:dyDescent="0.25">
      <c r="A16" s="38"/>
      <c r="B16" s="47" t="s">
        <v>44</v>
      </c>
      <c r="C16" s="32" t="s">
        <v>19</v>
      </c>
      <c r="D16" s="32" t="s">
        <v>19</v>
      </c>
      <c r="E16" s="32" t="s">
        <v>19</v>
      </c>
      <c r="F16" s="32" t="s">
        <v>19</v>
      </c>
      <c r="G16" s="32" t="s">
        <v>19</v>
      </c>
      <c r="H16" s="33">
        <f>SUM(H14)</f>
        <v>535.70000000000005</v>
      </c>
      <c r="I16" s="33">
        <f>SUM(I14)</f>
        <v>495.6</v>
      </c>
      <c r="J16" s="48">
        <f>SUM(J14)</f>
        <v>298.23</v>
      </c>
      <c r="K16" s="49">
        <f>SUM(K14)</f>
        <v>20</v>
      </c>
      <c r="L16" s="35" t="s">
        <v>19</v>
      </c>
      <c r="M16" s="33">
        <f>SUM(M14:M15)</f>
        <v>462164</v>
      </c>
      <c r="N16" s="33">
        <f t="shared" ref="N16:R16" si="2">SUM(N14:N15)</f>
        <v>0</v>
      </c>
      <c r="O16" s="33">
        <f t="shared" si="2"/>
        <v>101822.31</v>
      </c>
      <c r="P16" s="33">
        <f t="shared" si="2"/>
        <v>0</v>
      </c>
      <c r="Q16" s="33">
        <f t="shared" si="2"/>
        <v>360341.68999999994</v>
      </c>
      <c r="R16" s="33">
        <f t="shared" si="2"/>
        <v>0</v>
      </c>
      <c r="S16" s="33" t="s">
        <v>19</v>
      </c>
      <c r="T16" s="33" t="s">
        <v>19</v>
      </c>
      <c r="U16" s="32" t="s">
        <v>19</v>
      </c>
      <c r="W16" s="26"/>
    </row>
    <row r="17" spans="1:28" s="3" customFormat="1" x14ac:dyDescent="0.25">
      <c r="A17" s="38" t="s">
        <v>81</v>
      </c>
      <c r="B17" s="22" t="s">
        <v>68</v>
      </c>
      <c r="C17" s="30" t="s">
        <v>49</v>
      </c>
      <c r="D17" s="39">
        <v>1973</v>
      </c>
      <c r="E17" s="39"/>
      <c r="F17" s="30" t="s">
        <v>50</v>
      </c>
      <c r="G17" s="30">
        <v>2</v>
      </c>
      <c r="H17" s="40">
        <v>536.1</v>
      </c>
      <c r="I17" s="41">
        <v>491.5</v>
      </c>
      <c r="J17" s="42">
        <v>295.02</v>
      </c>
      <c r="K17" s="43">
        <v>20</v>
      </c>
      <c r="L17" s="44" t="s">
        <v>51</v>
      </c>
      <c r="M17" s="45">
        <v>7298661</v>
      </c>
      <c r="N17" s="40">
        <v>0</v>
      </c>
      <c r="O17" s="40">
        <v>433693.15166204795</v>
      </c>
      <c r="P17" s="40">
        <f>M17-O17-Q17</f>
        <v>5330159.6983379517</v>
      </c>
      <c r="Q17" s="40">
        <v>1534808.15</v>
      </c>
      <c r="R17" s="40"/>
      <c r="S17" s="40">
        <f>M17/H17</f>
        <v>13614.364857302742</v>
      </c>
      <c r="T17" s="61">
        <v>5406.1</v>
      </c>
      <c r="U17" s="46">
        <v>44196</v>
      </c>
    </row>
    <row r="18" spans="1:28" s="3" customFormat="1" x14ac:dyDescent="0.25">
      <c r="A18" s="38"/>
      <c r="B18" s="47" t="s">
        <v>44</v>
      </c>
      <c r="C18" s="32" t="s">
        <v>19</v>
      </c>
      <c r="D18" s="32" t="s">
        <v>19</v>
      </c>
      <c r="E18" s="32" t="s">
        <v>19</v>
      </c>
      <c r="F18" s="32" t="s">
        <v>19</v>
      </c>
      <c r="G18" s="32" t="s">
        <v>19</v>
      </c>
      <c r="H18" s="33">
        <f>SUM(H17)</f>
        <v>536.1</v>
      </c>
      <c r="I18" s="33">
        <f>SUM(I17)</f>
        <v>491.5</v>
      </c>
      <c r="J18" s="48">
        <f>SUM(J17)</f>
        <v>295.02</v>
      </c>
      <c r="K18" s="49">
        <f>SUM(K17)</f>
        <v>20</v>
      </c>
      <c r="L18" s="35" t="s">
        <v>19</v>
      </c>
      <c r="M18" s="33">
        <f t="shared" ref="M18:R18" si="3">SUM(M17:M17)</f>
        <v>7298661</v>
      </c>
      <c r="N18" s="33">
        <f t="shared" si="3"/>
        <v>0</v>
      </c>
      <c r="O18" s="33">
        <f t="shared" si="3"/>
        <v>433693.15166204795</v>
      </c>
      <c r="P18" s="33">
        <f t="shared" si="3"/>
        <v>5330159.6983379517</v>
      </c>
      <c r="Q18" s="33">
        <f t="shared" si="3"/>
        <v>1534808.15</v>
      </c>
      <c r="R18" s="33">
        <f t="shared" si="3"/>
        <v>0</v>
      </c>
      <c r="S18" s="33" t="s">
        <v>19</v>
      </c>
      <c r="T18" s="33" t="s">
        <v>19</v>
      </c>
      <c r="U18" s="32" t="s">
        <v>19</v>
      </c>
      <c r="X18" s="26"/>
    </row>
    <row r="19" spans="1:28" s="3" customFormat="1" x14ac:dyDescent="0.25">
      <c r="A19" s="38" t="s">
        <v>82</v>
      </c>
      <c r="B19" s="22" t="s">
        <v>74</v>
      </c>
      <c r="C19" s="30" t="s">
        <v>49</v>
      </c>
      <c r="D19" s="39">
        <v>1973</v>
      </c>
      <c r="E19" s="39"/>
      <c r="F19" s="30" t="s">
        <v>50</v>
      </c>
      <c r="G19" s="30">
        <v>2</v>
      </c>
      <c r="H19" s="40">
        <v>538.79999999999995</v>
      </c>
      <c r="I19" s="41">
        <v>497.3</v>
      </c>
      <c r="J19" s="42">
        <v>299.18</v>
      </c>
      <c r="K19" s="43">
        <v>19</v>
      </c>
      <c r="L19" s="44" t="s">
        <v>51</v>
      </c>
      <c r="M19" s="45">
        <v>6300716</v>
      </c>
      <c r="N19" s="40">
        <v>0</v>
      </c>
      <c r="O19" s="40">
        <v>374394.34035799763</v>
      </c>
      <c r="P19" s="68">
        <f>M19-O19-Q19</f>
        <v>4601367.6296420023</v>
      </c>
      <c r="Q19" s="40">
        <v>1324954.03</v>
      </c>
      <c r="R19" s="40"/>
      <c r="S19" s="40">
        <f>M19/H19</f>
        <v>11693.979213066073</v>
      </c>
      <c r="T19" s="60">
        <v>5406.1</v>
      </c>
      <c r="U19" s="46">
        <v>44196</v>
      </c>
    </row>
    <row r="20" spans="1:28" s="3" customFormat="1" x14ac:dyDescent="0.25">
      <c r="A20" s="38"/>
      <c r="B20" s="47" t="s">
        <v>44</v>
      </c>
      <c r="C20" s="32" t="s">
        <v>19</v>
      </c>
      <c r="D20" s="32" t="s">
        <v>19</v>
      </c>
      <c r="E20" s="32" t="s">
        <v>19</v>
      </c>
      <c r="F20" s="32" t="s">
        <v>19</v>
      </c>
      <c r="G20" s="32" t="s">
        <v>19</v>
      </c>
      <c r="H20" s="33">
        <f>SUM(H19)</f>
        <v>538.79999999999995</v>
      </c>
      <c r="I20" s="33">
        <f>SUM(I19)</f>
        <v>497.3</v>
      </c>
      <c r="J20" s="48">
        <f>SUM(J19)</f>
        <v>299.18</v>
      </c>
      <c r="K20" s="49">
        <f>SUM(K19)</f>
        <v>19</v>
      </c>
      <c r="L20" s="35" t="s">
        <v>19</v>
      </c>
      <c r="M20" s="33">
        <f t="shared" ref="M20" si="4">SUM(M19)</f>
        <v>6300716</v>
      </c>
      <c r="N20" s="33">
        <f>SUM(N19)</f>
        <v>0</v>
      </c>
      <c r="O20" s="33">
        <f>SUM(O19)</f>
        <v>374394.34035799763</v>
      </c>
      <c r="P20" s="33">
        <f>SUM(P19)</f>
        <v>4601367.6296420023</v>
      </c>
      <c r="Q20" s="33">
        <f>SUM(Q19)</f>
        <v>1324954.03</v>
      </c>
      <c r="R20" s="33">
        <f>SUM(R19)</f>
        <v>0</v>
      </c>
      <c r="S20" s="33" t="s">
        <v>19</v>
      </c>
      <c r="T20" s="33" t="s">
        <v>19</v>
      </c>
      <c r="U20" s="32" t="s">
        <v>19</v>
      </c>
      <c r="X20" s="26"/>
    </row>
    <row r="21" spans="1:28" s="3" customFormat="1" x14ac:dyDescent="0.25">
      <c r="A21" s="38" t="s">
        <v>83</v>
      </c>
      <c r="B21" s="22" t="s">
        <v>69</v>
      </c>
      <c r="C21" s="30" t="s">
        <v>49</v>
      </c>
      <c r="D21" s="39">
        <v>1966</v>
      </c>
      <c r="E21" s="39"/>
      <c r="F21" s="30" t="s">
        <v>50</v>
      </c>
      <c r="G21" s="30">
        <v>2</v>
      </c>
      <c r="H21" s="40">
        <v>358.3</v>
      </c>
      <c r="I21" s="41">
        <v>329.7</v>
      </c>
      <c r="J21" s="42">
        <v>199.92</v>
      </c>
      <c r="K21" s="43">
        <v>19</v>
      </c>
      <c r="L21" s="44" t="s">
        <v>51</v>
      </c>
      <c r="M21" s="45">
        <v>5534981</v>
      </c>
      <c r="N21" s="40">
        <v>0</v>
      </c>
      <c r="O21" s="40">
        <v>328893.66228212282</v>
      </c>
      <c r="P21" s="68">
        <f>M21-O21-Q21</f>
        <v>4042156.8577178768</v>
      </c>
      <c r="Q21" s="40">
        <v>1163930.48</v>
      </c>
      <c r="R21" s="40"/>
      <c r="S21" s="40">
        <f>M21/H21</f>
        <v>15447.895618197041</v>
      </c>
      <c r="T21" s="59">
        <v>5406.1</v>
      </c>
      <c r="U21" s="46">
        <v>44196</v>
      </c>
    </row>
    <row r="22" spans="1:28" s="3" customFormat="1" x14ac:dyDescent="0.25">
      <c r="A22" s="38"/>
      <c r="B22" s="47" t="s">
        <v>44</v>
      </c>
      <c r="C22" s="32" t="s">
        <v>19</v>
      </c>
      <c r="D22" s="32" t="s">
        <v>19</v>
      </c>
      <c r="E22" s="32" t="s">
        <v>19</v>
      </c>
      <c r="F22" s="32" t="s">
        <v>19</v>
      </c>
      <c r="G22" s="32" t="s">
        <v>19</v>
      </c>
      <c r="H22" s="33">
        <f>SUM(H21)</f>
        <v>358.3</v>
      </c>
      <c r="I22" s="33">
        <f>SUM(I21)</f>
        <v>329.7</v>
      </c>
      <c r="J22" s="48">
        <f>SUM(J21)</f>
        <v>199.92</v>
      </c>
      <c r="K22" s="49">
        <f>SUM(K21)</f>
        <v>19</v>
      </c>
      <c r="L22" s="35" t="s">
        <v>19</v>
      </c>
      <c r="M22" s="33">
        <f t="shared" ref="M22:R22" si="5">SUM(M21:M21)</f>
        <v>5534981</v>
      </c>
      <c r="N22" s="33">
        <f t="shared" si="5"/>
        <v>0</v>
      </c>
      <c r="O22" s="33">
        <f t="shared" si="5"/>
        <v>328893.66228212282</v>
      </c>
      <c r="P22" s="33">
        <f t="shared" si="5"/>
        <v>4042156.8577178768</v>
      </c>
      <c r="Q22" s="33">
        <f t="shared" si="5"/>
        <v>1163930.48</v>
      </c>
      <c r="R22" s="33">
        <f t="shared" si="5"/>
        <v>0</v>
      </c>
      <c r="S22" s="33" t="s">
        <v>19</v>
      </c>
      <c r="T22" s="33" t="s">
        <v>19</v>
      </c>
      <c r="U22" s="32" t="s">
        <v>19</v>
      </c>
      <c r="X22" s="26"/>
    </row>
    <row r="23" spans="1:28" s="3" customFormat="1" x14ac:dyDescent="0.25">
      <c r="A23" s="38" t="s">
        <v>84</v>
      </c>
      <c r="B23" s="22" t="s">
        <v>70</v>
      </c>
      <c r="C23" s="30" t="s">
        <v>49</v>
      </c>
      <c r="D23" s="39">
        <v>1970</v>
      </c>
      <c r="E23" s="39"/>
      <c r="F23" s="30" t="s">
        <v>50</v>
      </c>
      <c r="G23" s="30">
        <v>2</v>
      </c>
      <c r="H23" s="40">
        <v>354.6</v>
      </c>
      <c r="I23" s="41">
        <v>326.3</v>
      </c>
      <c r="J23" s="42">
        <v>197.77</v>
      </c>
      <c r="K23" s="43">
        <v>11</v>
      </c>
      <c r="L23" s="44" t="s">
        <v>51</v>
      </c>
      <c r="M23" s="45">
        <v>5138220</v>
      </c>
      <c r="N23" s="40">
        <v>0</v>
      </c>
      <c r="O23" s="40">
        <v>305317.75899365096</v>
      </c>
      <c r="P23" s="68">
        <f>M23-O23-Q23</f>
        <v>3752405.1510063494</v>
      </c>
      <c r="Q23" s="40">
        <v>1080497.0900000001</v>
      </c>
      <c r="R23" s="40"/>
      <c r="S23" s="40">
        <f>M23/H23</f>
        <v>14490.186125211505</v>
      </c>
      <c r="T23" s="58">
        <v>5406.1</v>
      </c>
      <c r="U23" s="46">
        <v>44196</v>
      </c>
    </row>
    <row r="24" spans="1:28" s="3" customFormat="1" x14ac:dyDescent="0.25">
      <c r="A24" s="38"/>
      <c r="B24" s="47" t="s">
        <v>44</v>
      </c>
      <c r="C24" s="32" t="s">
        <v>19</v>
      </c>
      <c r="D24" s="32" t="s">
        <v>19</v>
      </c>
      <c r="E24" s="32" t="s">
        <v>19</v>
      </c>
      <c r="F24" s="32" t="s">
        <v>19</v>
      </c>
      <c r="G24" s="32" t="s">
        <v>19</v>
      </c>
      <c r="H24" s="33">
        <f>SUM(H23)</f>
        <v>354.6</v>
      </c>
      <c r="I24" s="33">
        <f>SUM(I23)</f>
        <v>326.3</v>
      </c>
      <c r="J24" s="48">
        <f>SUM(J23)</f>
        <v>197.77</v>
      </c>
      <c r="K24" s="49">
        <f>SUM(K23)</f>
        <v>11</v>
      </c>
      <c r="L24" s="35" t="s">
        <v>19</v>
      </c>
      <c r="M24" s="33">
        <f t="shared" ref="M24" si="6">SUM(M23)</f>
        <v>5138220</v>
      </c>
      <c r="N24" s="33">
        <f>SUM(N23)</f>
        <v>0</v>
      </c>
      <c r="O24" s="33">
        <f>SUM(O23)</f>
        <v>305317.75899365096</v>
      </c>
      <c r="P24" s="33">
        <f>SUM(P23)</f>
        <v>3752405.1510063494</v>
      </c>
      <c r="Q24" s="33">
        <f>SUM(Q23)</f>
        <v>1080497.0900000001</v>
      </c>
      <c r="R24" s="33">
        <f>SUM(R23)</f>
        <v>0</v>
      </c>
      <c r="S24" s="33" t="s">
        <v>19</v>
      </c>
      <c r="T24" s="33" t="s">
        <v>19</v>
      </c>
      <c r="U24" s="32" t="s">
        <v>19</v>
      </c>
      <c r="X24" s="26"/>
    </row>
    <row r="25" spans="1:28" s="3" customFormat="1" x14ac:dyDescent="0.25">
      <c r="A25" s="38" t="s">
        <v>98</v>
      </c>
      <c r="B25" s="22" t="s">
        <v>99</v>
      </c>
      <c r="C25" s="30" t="s">
        <v>49</v>
      </c>
      <c r="D25" s="55">
        <v>1969</v>
      </c>
      <c r="E25" s="55"/>
      <c r="F25" s="30" t="s">
        <v>50</v>
      </c>
      <c r="G25" s="30">
        <v>2</v>
      </c>
      <c r="H25" s="40">
        <v>357.2</v>
      </c>
      <c r="I25" s="41">
        <v>328.6</v>
      </c>
      <c r="J25" s="42">
        <v>197.77</v>
      </c>
      <c r="K25" s="57">
        <v>9</v>
      </c>
      <c r="L25" s="44" t="s">
        <v>51</v>
      </c>
      <c r="M25" s="45">
        <v>5061207</v>
      </c>
      <c r="N25" s="40">
        <v>0</v>
      </c>
      <c r="O25" s="40">
        <v>226381.47516972761</v>
      </c>
      <c r="P25" s="68">
        <f>M25-O25-Q25</f>
        <v>4033678.1648302721</v>
      </c>
      <c r="Q25" s="40">
        <v>801147.3600000001</v>
      </c>
      <c r="R25" s="40"/>
      <c r="S25" s="40">
        <f>M25/H25</f>
        <v>14169.112541993281</v>
      </c>
      <c r="T25" s="40">
        <v>5406.1</v>
      </c>
      <c r="U25" s="46">
        <v>44196</v>
      </c>
    </row>
    <row r="26" spans="1:28" s="3" customFormat="1" ht="21" customHeight="1" x14ac:dyDescent="0.25">
      <c r="A26" s="38"/>
      <c r="B26" s="47" t="s">
        <v>44</v>
      </c>
      <c r="C26" s="32" t="s">
        <v>19</v>
      </c>
      <c r="D26" s="32" t="s">
        <v>19</v>
      </c>
      <c r="E26" s="32" t="s">
        <v>19</v>
      </c>
      <c r="F26" s="32" t="s">
        <v>19</v>
      </c>
      <c r="G26" s="32" t="s">
        <v>19</v>
      </c>
      <c r="H26" s="56">
        <f>H25</f>
        <v>357.2</v>
      </c>
      <c r="I26" s="56">
        <f t="shared" ref="I26:K26" si="7">I25</f>
        <v>328.6</v>
      </c>
      <c r="J26" s="56">
        <f t="shared" si="7"/>
        <v>197.77</v>
      </c>
      <c r="K26" s="56">
        <f t="shared" si="7"/>
        <v>9</v>
      </c>
      <c r="L26" s="35" t="s">
        <v>19</v>
      </c>
      <c r="M26" s="33">
        <f t="shared" ref="M26:R26" si="8">SUM(M25)</f>
        <v>5061207</v>
      </c>
      <c r="N26" s="33">
        <f t="shared" si="8"/>
        <v>0</v>
      </c>
      <c r="O26" s="33">
        <f t="shared" si="8"/>
        <v>226381.47516972761</v>
      </c>
      <c r="P26" s="33">
        <f t="shared" si="8"/>
        <v>4033678.1648302721</v>
      </c>
      <c r="Q26" s="33">
        <f t="shared" si="8"/>
        <v>801147.3600000001</v>
      </c>
      <c r="R26" s="33">
        <f t="shared" si="8"/>
        <v>0</v>
      </c>
      <c r="S26" s="33" t="s">
        <v>19</v>
      </c>
      <c r="T26" s="33" t="s">
        <v>19</v>
      </c>
      <c r="U26" s="32" t="s">
        <v>19</v>
      </c>
      <c r="AB26" s="69"/>
    </row>
    <row r="27" spans="1:28" s="3" customFormat="1" x14ac:dyDescent="0.25">
      <c r="A27" s="71" t="s">
        <v>57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  <c r="Y27" s="26"/>
    </row>
    <row r="28" spans="1:28" s="3" customFormat="1" ht="15" customHeight="1" x14ac:dyDescent="0.25">
      <c r="A28" s="54">
        <v>2</v>
      </c>
      <c r="B28" s="37" t="s">
        <v>58</v>
      </c>
      <c r="C28" s="32" t="s">
        <v>19</v>
      </c>
      <c r="D28" s="32" t="s">
        <v>19</v>
      </c>
      <c r="E28" s="32" t="s">
        <v>19</v>
      </c>
      <c r="F28" s="32" t="s">
        <v>19</v>
      </c>
      <c r="G28" s="32" t="s">
        <v>19</v>
      </c>
      <c r="H28" s="33">
        <f>SUM(H30+H32+H34+H36+H38+H40+H42)</f>
        <v>4261.8999999999996</v>
      </c>
      <c r="I28" s="33">
        <f>SUM(I30+I32+I34+I36+I38+I40+I42)</f>
        <v>3848.6</v>
      </c>
      <c r="J28" s="33">
        <f t="shared" ref="J28:R28" si="9">SUM(J30+J32+J34+J36+J38+J40+J42)</f>
        <v>2364.11</v>
      </c>
      <c r="K28" s="34">
        <f t="shared" si="9"/>
        <v>156</v>
      </c>
      <c r="L28" s="35" t="s">
        <v>19</v>
      </c>
      <c r="M28" s="33">
        <f t="shared" si="9"/>
        <v>26050265</v>
      </c>
      <c r="N28" s="33">
        <f t="shared" si="9"/>
        <v>0</v>
      </c>
      <c r="O28" s="33">
        <f t="shared" si="9"/>
        <v>4811346.5441087233</v>
      </c>
      <c r="P28" s="33">
        <f>SUM(P30+P32+P34+P36+P38+P40+P42)</f>
        <v>19173649.115891278</v>
      </c>
      <c r="Q28" s="33">
        <f t="shared" si="9"/>
        <v>2065269.34</v>
      </c>
      <c r="R28" s="33">
        <f t="shared" si="9"/>
        <v>0</v>
      </c>
      <c r="S28" s="33" t="s">
        <v>19</v>
      </c>
      <c r="T28" s="33" t="s">
        <v>19</v>
      </c>
      <c r="U28" s="32" t="s">
        <v>19</v>
      </c>
      <c r="X28" s="26"/>
      <c r="Y28" s="26"/>
      <c r="Z28" s="26"/>
    </row>
    <row r="29" spans="1:28" s="3" customFormat="1" x14ac:dyDescent="0.25">
      <c r="A29" s="38" t="s">
        <v>80</v>
      </c>
      <c r="B29" s="22" t="s">
        <v>71</v>
      </c>
      <c r="C29" s="30" t="s">
        <v>49</v>
      </c>
      <c r="D29" s="39">
        <v>1981</v>
      </c>
      <c r="E29" s="39"/>
      <c r="F29" s="30" t="s">
        <v>50</v>
      </c>
      <c r="G29" s="30">
        <v>2</v>
      </c>
      <c r="H29" s="40">
        <v>841.2</v>
      </c>
      <c r="I29" s="41">
        <v>740.4</v>
      </c>
      <c r="J29" s="42">
        <v>466.12</v>
      </c>
      <c r="K29" s="43">
        <v>26</v>
      </c>
      <c r="L29" s="44" t="s">
        <v>51</v>
      </c>
      <c r="M29" s="45">
        <v>6749156</v>
      </c>
      <c r="N29" s="40">
        <v>0</v>
      </c>
      <c r="O29" s="40">
        <v>1246533.5141087233</v>
      </c>
      <c r="P29" s="40">
        <f>M29-O29-Q29</f>
        <v>4967548.275891277</v>
      </c>
      <c r="Q29" s="40">
        <v>535074.21</v>
      </c>
      <c r="R29" s="40"/>
      <c r="S29" s="40">
        <f>M29/H29</f>
        <v>8023.2477413219203</v>
      </c>
      <c r="T29" s="62">
        <v>5406.1</v>
      </c>
      <c r="U29" s="46">
        <v>44561</v>
      </c>
    </row>
    <row r="30" spans="1:28" s="3" customFormat="1" x14ac:dyDescent="0.25">
      <c r="A30" s="38"/>
      <c r="B30" s="47" t="s">
        <v>44</v>
      </c>
      <c r="C30" s="32" t="s">
        <v>19</v>
      </c>
      <c r="D30" s="32" t="s">
        <v>19</v>
      </c>
      <c r="E30" s="32" t="s">
        <v>19</v>
      </c>
      <c r="F30" s="32" t="s">
        <v>19</v>
      </c>
      <c r="G30" s="32" t="s">
        <v>19</v>
      </c>
      <c r="H30" s="33">
        <f>SUM(H29)</f>
        <v>841.2</v>
      </c>
      <c r="I30" s="33">
        <f t="shared" ref="I30:K30" si="10">SUM(I29)</f>
        <v>740.4</v>
      </c>
      <c r="J30" s="48">
        <f t="shared" si="10"/>
        <v>466.12</v>
      </c>
      <c r="K30" s="49">
        <f t="shared" si="10"/>
        <v>26</v>
      </c>
      <c r="L30" s="35" t="s">
        <v>19</v>
      </c>
      <c r="M30" s="33">
        <f t="shared" ref="M30" si="11">SUM(M29)</f>
        <v>6749156</v>
      </c>
      <c r="N30" s="33">
        <f t="shared" ref="N30" si="12">SUM(N29)</f>
        <v>0</v>
      </c>
      <c r="O30" s="33">
        <f>SUM(O29)</f>
        <v>1246533.5141087233</v>
      </c>
      <c r="P30" s="33">
        <f t="shared" ref="P30:R30" si="13">SUM(P29)</f>
        <v>4967548.275891277</v>
      </c>
      <c r="Q30" s="33">
        <f t="shared" si="13"/>
        <v>535074.21</v>
      </c>
      <c r="R30" s="33">
        <f t="shared" si="13"/>
        <v>0</v>
      </c>
      <c r="S30" s="33" t="s">
        <v>19</v>
      </c>
      <c r="T30" s="33" t="s">
        <v>19</v>
      </c>
      <c r="U30" s="32" t="s">
        <v>19</v>
      </c>
      <c r="X30" s="26"/>
    </row>
    <row r="31" spans="1:28" s="3" customFormat="1" x14ac:dyDescent="0.25">
      <c r="A31" s="38" t="s">
        <v>85</v>
      </c>
      <c r="B31" s="22" t="s">
        <v>72</v>
      </c>
      <c r="C31" s="30" t="s">
        <v>49</v>
      </c>
      <c r="D31" s="39">
        <v>1978</v>
      </c>
      <c r="E31" s="39"/>
      <c r="F31" s="30" t="s">
        <v>50</v>
      </c>
      <c r="G31" s="30">
        <v>2</v>
      </c>
      <c r="H31" s="40">
        <v>531</v>
      </c>
      <c r="I31" s="41">
        <v>486.9</v>
      </c>
      <c r="J31" s="42">
        <v>299.97000000000003</v>
      </c>
      <c r="K31" s="43">
        <v>17</v>
      </c>
      <c r="L31" s="44" t="s">
        <v>51</v>
      </c>
      <c r="M31" s="45">
        <v>6153055</v>
      </c>
      <c r="N31" s="40">
        <v>0</v>
      </c>
      <c r="O31" s="40">
        <v>1136436.8</v>
      </c>
      <c r="P31" s="68">
        <f>M31-O31-Q31</f>
        <v>4528802.9800000004</v>
      </c>
      <c r="Q31" s="40">
        <v>487815.22</v>
      </c>
      <c r="R31" s="40"/>
      <c r="S31" s="40">
        <f>M31/H31</f>
        <v>11587.674199623352</v>
      </c>
      <c r="T31" s="63">
        <v>5406.1</v>
      </c>
      <c r="U31" s="46">
        <v>44561</v>
      </c>
    </row>
    <row r="32" spans="1:28" s="3" customFormat="1" x14ac:dyDescent="0.25">
      <c r="A32" s="38"/>
      <c r="B32" s="47" t="s">
        <v>44</v>
      </c>
      <c r="C32" s="32" t="s">
        <v>19</v>
      </c>
      <c r="D32" s="32" t="s">
        <v>19</v>
      </c>
      <c r="E32" s="32" t="s">
        <v>19</v>
      </c>
      <c r="F32" s="32" t="s">
        <v>19</v>
      </c>
      <c r="G32" s="32" t="s">
        <v>19</v>
      </c>
      <c r="H32" s="33">
        <f>SUM(H31)</f>
        <v>531</v>
      </c>
      <c r="I32" s="33">
        <f t="shared" ref="I32:K32" si="14">SUM(I31)</f>
        <v>486.9</v>
      </c>
      <c r="J32" s="48">
        <f t="shared" si="14"/>
        <v>299.97000000000003</v>
      </c>
      <c r="K32" s="49">
        <f t="shared" si="14"/>
        <v>17</v>
      </c>
      <c r="L32" s="35" t="s">
        <v>19</v>
      </c>
      <c r="M32" s="33">
        <f t="shared" ref="M32:R32" si="15">SUM(M31)</f>
        <v>6153055</v>
      </c>
      <c r="N32" s="33">
        <f t="shared" si="15"/>
        <v>0</v>
      </c>
      <c r="O32" s="33">
        <f t="shared" si="15"/>
        <v>1136436.8</v>
      </c>
      <c r="P32" s="33">
        <f t="shared" si="15"/>
        <v>4528802.9800000004</v>
      </c>
      <c r="Q32" s="33">
        <f t="shared" si="15"/>
        <v>487815.22</v>
      </c>
      <c r="R32" s="33">
        <f t="shared" si="15"/>
        <v>0</v>
      </c>
      <c r="S32" s="33" t="s">
        <v>19</v>
      </c>
      <c r="T32" s="33" t="s">
        <v>19</v>
      </c>
      <c r="U32" s="32" t="s">
        <v>19</v>
      </c>
      <c r="X32" s="26"/>
    </row>
    <row r="33" spans="1:34" s="3" customFormat="1" x14ac:dyDescent="0.25">
      <c r="A33" s="38" t="s">
        <v>86</v>
      </c>
      <c r="B33" s="22" t="s">
        <v>73</v>
      </c>
      <c r="C33" s="30" t="s">
        <v>49</v>
      </c>
      <c r="D33" s="39">
        <v>1981</v>
      </c>
      <c r="E33" s="39"/>
      <c r="F33" s="30" t="s">
        <v>50</v>
      </c>
      <c r="G33" s="30">
        <v>2</v>
      </c>
      <c r="H33" s="40">
        <v>840</v>
      </c>
      <c r="I33" s="41">
        <v>740.6</v>
      </c>
      <c r="J33" s="42">
        <v>461.55</v>
      </c>
      <c r="K33" s="43">
        <v>25</v>
      </c>
      <c r="L33" s="44" t="s">
        <v>51</v>
      </c>
      <c r="M33" s="45">
        <v>6972977</v>
      </c>
      <c r="N33" s="40">
        <v>0</v>
      </c>
      <c r="O33" s="40">
        <v>1287872.07</v>
      </c>
      <c r="P33" s="68">
        <f>M33-O33-Q33</f>
        <v>5205799.72</v>
      </c>
      <c r="Q33" s="40">
        <f>475284.91+4020.3</f>
        <v>479305.20999999996</v>
      </c>
      <c r="R33" s="40"/>
      <c r="S33" s="40">
        <f>M33/H33</f>
        <v>8301.1630952380947</v>
      </c>
      <c r="T33" s="64">
        <v>5406.1</v>
      </c>
      <c r="U33" s="46">
        <v>44561</v>
      </c>
    </row>
    <row r="34" spans="1:34" s="3" customFormat="1" x14ac:dyDescent="0.25">
      <c r="A34" s="38"/>
      <c r="B34" s="47" t="s">
        <v>44</v>
      </c>
      <c r="C34" s="32" t="s">
        <v>19</v>
      </c>
      <c r="D34" s="32" t="s">
        <v>19</v>
      </c>
      <c r="E34" s="32" t="s">
        <v>19</v>
      </c>
      <c r="F34" s="32" t="s">
        <v>19</v>
      </c>
      <c r="G34" s="32" t="s">
        <v>19</v>
      </c>
      <c r="H34" s="33">
        <f>SUM(H33)</f>
        <v>840</v>
      </c>
      <c r="I34" s="33">
        <f t="shared" ref="I34:K34" si="16">SUM(I33)</f>
        <v>740.6</v>
      </c>
      <c r="J34" s="48">
        <f t="shared" si="16"/>
        <v>461.55</v>
      </c>
      <c r="K34" s="49">
        <f t="shared" si="16"/>
        <v>25</v>
      </c>
      <c r="L34" s="35" t="s">
        <v>19</v>
      </c>
      <c r="M34" s="33">
        <f t="shared" ref="M34:R34" si="17">SUM(M33)</f>
        <v>6972977</v>
      </c>
      <c r="N34" s="33">
        <f t="shared" si="17"/>
        <v>0</v>
      </c>
      <c r="O34" s="33">
        <f t="shared" si="17"/>
        <v>1287872.07</v>
      </c>
      <c r="P34" s="33">
        <f t="shared" si="17"/>
        <v>5205799.72</v>
      </c>
      <c r="Q34" s="33">
        <f t="shared" si="17"/>
        <v>479305.20999999996</v>
      </c>
      <c r="R34" s="33">
        <f t="shared" si="17"/>
        <v>0</v>
      </c>
      <c r="S34" s="33" t="s">
        <v>19</v>
      </c>
      <c r="T34" s="33" t="s">
        <v>19</v>
      </c>
      <c r="U34" s="32" t="s">
        <v>19</v>
      </c>
      <c r="X34" s="26"/>
    </row>
    <row r="35" spans="1:34" s="3" customFormat="1" x14ac:dyDescent="0.25">
      <c r="A35" s="38" t="s">
        <v>87</v>
      </c>
      <c r="B35" s="22" t="s">
        <v>75</v>
      </c>
      <c r="C35" s="30" t="s">
        <v>49</v>
      </c>
      <c r="D35" s="39">
        <v>1976</v>
      </c>
      <c r="E35" s="39"/>
      <c r="F35" s="30" t="s">
        <v>50</v>
      </c>
      <c r="G35" s="30">
        <v>2</v>
      </c>
      <c r="H35" s="40">
        <v>525.1</v>
      </c>
      <c r="I35" s="40">
        <v>480</v>
      </c>
      <c r="J35" s="42">
        <v>298.13</v>
      </c>
      <c r="K35" s="43">
        <v>22</v>
      </c>
      <c r="L35" s="44" t="s">
        <v>51</v>
      </c>
      <c r="M35" s="45">
        <v>5995004</v>
      </c>
      <c r="N35" s="40">
        <v>0</v>
      </c>
      <c r="O35" s="40">
        <v>1014512.8800000001</v>
      </c>
      <c r="P35" s="68">
        <f>M35-O35-Q35</f>
        <v>4471498.1400000006</v>
      </c>
      <c r="Q35" s="40">
        <v>508992.98</v>
      </c>
      <c r="R35" s="40"/>
      <c r="S35" s="40">
        <f>M35/H35</f>
        <v>11416.880594172539</v>
      </c>
      <c r="T35" s="65">
        <v>5406.1</v>
      </c>
      <c r="U35" s="46">
        <v>44561</v>
      </c>
    </row>
    <row r="36" spans="1:34" s="3" customFormat="1" x14ac:dyDescent="0.25">
      <c r="A36" s="38"/>
      <c r="B36" s="47" t="s">
        <v>44</v>
      </c>
      <c r="C36" s="32" t="s">
        <v>19</v>
      </c>
      <c r="D36" s="32" t="s">
        <v>19</v>
      </c>
      <c r="E36" s="32" t="s">
        <v>19</v>
      </c>
      <c r="F36" s="32" t="s">
        <v>19</v>
      </c>
      <c r="G36" s="32" t="s">
        <v>19</v>
      </c>
      <c r="H36" s="33">
        <f>SUM(H35)</f>
        <v>525.1</v>
      </c>
      <c r="I36" s="33">
        <f t="shared" ref="I36:K36" si="18">SUM(I35)</f>
        <v>480</v>
      </c>
      <c r="J36" s="48">
        <f t="shared" si="18"/>
        <v>298.13</v>
      </c>
      <c r="K36" s="49">
        <f t="shared" si="18"/>
        <v>22</v>
      </c>
      <c r="L36" s="35" t="s">
        <v>19</v>
      </c>
      <c r="M36" s="33">
        <f t="shared" ref="M36:R36" si="19">SUM(M35)</f>
        <v>5995004</v>
      </c>
      <c r="N36" s="33">
        <f t="shared" si="19"/>
        <v>0</v>
      </c>
      <c r="O36" s="33">
        <f t="shared" si="19"/>
        <v>1014512.8800000001</v>
      </c>
      <c r="P36" s="33">
        <f t="shared" si="19"/>
        <v>4471498.1400000006</v>
      </c>
      <c r="Q36" s="33">
        <f t="shared" si="19"/>
        <v>508992.98</v>
      </c>
      <c r="R36" s="33">
        <f t="shared" si="19"/>
        <v>0</v>
      </c>
      <c r="S36" s="33" t="s">
        <v>19</v>
      </c>
      <c r="T36" s="33" t="s">
        <v>19</v>
      </c>
      <c r="U36" s="32" t="s">
        <v>19</v>
      </c>
      <c r="V36" s="26"/>
      <c r="W36" s="26"/>
    </row>
    <row r="37" spans="1:34" s="3" customFormat="1" x14ac:dyDescent="0.25">
      <c r="A37" s="38" t="s">
        <v>88</v>
      </c>
      <c r="B37" s="22" t="s">
        <v>64</v>
      </c>
      <c r="C37" s="30" t="s">
        <v>49</v>
      </c>
      <c r="D37" s="39">
        <v>1960</v>
      </c>
      <c r="E37" s="39"/>
      <c r="F37" s="30" t="s">
        <v>50</v>
      </c>
      <c r="G37" s="30">
        <v>2</v>
      </c>
      <c r="H37" s="40">
        <v>441.8</v>
      </c>
      <c r="I37" s="41">
        <v>400.5</v>
      </c>
      <c r="J37" s="42">
        <v>244.8</v>
      </c>
      <c r="K37" s="43">
        <v>18</v>
      </c>
      <c r="L37" s="44" t="s">
        <v>61</v>
      </c>
      <c r="M37" s="45">
        <v>50710</v>
      </c>
      <c r="N37" s="40">
        <v>0</v>
      </c>
      <c r="O37" s="40">
        <f>M37-Q37</f>
        <v>35480.15</v>
      </c>
      <c r="P37" s="40">
        <v>0</v>
      </c>
      <c r="Q37" s="40">
        <v>15229.85</v>
      </c>
      <c r="R37" s="40"/>
      <c r="S37" s="40">
        <f>M37/H37</f>
        <v>114.78044363965596</v>
      </c>
      <c r="T37" s="40">
        <v>114.78</v>
      </c>
      <c r="U37" s="46">
        <v>44561</v>
      </c>
    </row>
    <row r="38" spans="1:34" s="3" customFormat="1" x14ac:dyDescent="0.25">
      <c r="A38" s="50"/>
      <c r="B38" s="47" t="s">
        <v>44</v>
      </c>
      <c r="C38" s="32" t="s">
        <v>19</v>
      </c>
      <c r="D38" s="32" t="s">
        <v>19</v>
      </c>
      <c r="E38" s="32" t="s">
        <v>19</v>
      </c>
      <c r="F38" s="32" t="s">
        <v>19</v>
      </c>
      <c r="G38" s="32" t="s">
        <v>19</v>
      </c>
      <c r="H38" s="33">
        <f>SUM(H37)</f>
        <v>441.8</v>
      </c>
      <c r="I38" s="33">
        <f>SUM(I37)</f>
        <v>400.5</v>
      </c>
      <c r="J38" s="48">
        <f>SUM(J37)</f>
        <v>244.8</v>
      </c>
      <c r="K38" s="49">
        <f>SUM(K37)</f>
        <v>18</v>
      </c>
      <c r="L38" s="35" t="s">
        <v>19</v>
      </c>
      <c r="M38" s="33">
        <f t="shared" ref="M38:R38" si="20">SUM(M37)</f>
        <v>50710</v>
      </c>
      <c r="N38" s="33">
        <f t="shared" si="20"/>
        <v>0</v>
      </c>
      <c r="O38" s="33">
        <f t="shared" si="20"/>
        <v>35480.15</v>
      </c>
      <c r="P38" s="33">
        <f t="shared" si="20"/>
        <v>0</v>
      </c>
      <c r="Q38" s="33">
        <f t="shared" si="20"/>
        <v>15229.85</v>
      </c>
      <c r="R38" s="33">
        <f t="shared" si="20"/>
        <v>0</v>
      </c>
      <c r="S38" s="33" t="s">
        <v>19</v>
      </c>
      <c r="T38" s="33" t="s">
        <v>19</v>
      </c>
      <c r="U38" s="32" t="s">
        <v>19</v>
      </c>
      <c r="V38" s="26"/>
    </row>
    <row r="39" spans="1:34" s="3" customFormat="1" ht="26.25" x14ac:dyDescent="0.25">
      <c r="A39" s="50" t="s">
        <v>89</v>
      </c>
      <c r="B39" s="22" t="s">
        <v>65</v>
      </c>
      <c r="C39" s="30" t="s">
        <v>49</v>
      </c>
      <c r="D39" s="39">
        <v>1974</v>
      </c>
      <c r="E39" s="39">
        <v>2006</v>
      </c>
      <c r="F39" s="30" t="s">
        <v>50</v>
      </c>
      <c r="G39" s="30">
        <v>2</v>
      </c>
      <c r="H39" s="40">
        <v>538.5</v>
      </c>
      <c r="I39" s="41">
        <v>497.5</v>
      </c>
      <c r="J39" s="42">
        <v>294.98</v>
      </c>
      <c r="K39" s="43">
        <v>30</v>
      </c>
      <c r="L39" s="44" t="s">
        <v>62</v>
      </c>
      <c r="M39" s="45">
        <v>64335</v>
      </c>
      <c r="N39" s="40">
        <v>0</v>
      </c>
      <c r="O39" s="40">
        <f>M39-Q39</f>
        <v>45013.130000000005</v>
      </c>
      <c r="P39" s="40">
        <v>0</v>
      </c>
      <c r="Q39" s="40">
        <v>19321.87</v>
      </c>
      <c r="R39" s="40"/>
      <c r="S39" s="40">
        <f>M39/H39</f>
        <v>119.4707520891365</v>
      </c>
      <c r="T39" s="40">
        <v>119.47</v>
      </c>
      <c r="U39" s="46">
        <v>44561</v>
      </c>
    </row>
    <row r="40" spans="1:34" s="3" customFormat="1" x14ac:dyDescent="0.25">
      <c r="A40" s="50"/>
      <c r="B40" s="47" t="s">
        <v>44</v>
      </c>
      <c r="C40" s="32" t="s">
        <v>19</v>
      </c>
      <c r="D40" s="32" t="s">
        <v>19</v>
      </c>
      <c r="E40" s="32" t="s">
        <v>19</v>
      </c>
      <c r="F40" s="32" t="s">
        <v>19</v>
      </c>
      <c r="G40" s="32" t="s">
        <v>19</v>
      </c>
      <c r="H40" s="33">
        <f>SUM(H39)</f>
        <v>538.5</v>
      </c>
      <c r="I40" s="33">
        <f>SUM(I39)</f>
        <v>497.5</v>
      </c>
      <c r="J40" s="48">
        <f>SUM(J39)</f>
        <v>294.98</v>
      </c>
      <c r="K40" s="49">
        <f>SUM(K39)</f>
        <v>30</v>
      </c>
      <c r="L40" s="35" t="s">
        <v>19</v>
      </c>
      <c r="M40" s="33">
        <f t="shared" ref="M40:R40" si="21">SUM(M39)</f>
        <v>64335</v>
      </c>
      <c r="N40" s="33">
        <f t="shared" si="21"/>
        <v>0</v>
      </c>
      <c r="O40" s="33">
        <f t="shared" si="21"/>
        <v>45013.130000000005</v>
      </c>
      <c r="P40" s="33">
        <f t="shared" si="21"/>
        <v>0</v>
      </c>
      <c r="Q40" s="33">
        <f t="shared" si="21"/>
        <v>19321.87</v>
      </c>
      <c r="R40" s="33">
        <f t="shared" si="21"/>
        <v>0</v>
      </c>
      <c r="S40" s="33" t="s">
        <v>19</v>
      </c>
      <c r="T40" s="33" t="s">
        <v>19</v>
      </c>
      <c r="U40" s="32" t="s">
        <v>19</v>
      </c>
      <c r="V40" s="26"/>
    </row>
    <row r="41" spans="1:34" s="3" customFormat="1" ht="26.25" x14ac:dyDescent="0.25">
      <c r="A41" s="50" t="s">
        <v>90</v>
      </c>
      <c r="B41" s="22" t="s">
        <v>66</v>
      </c>
      <c r="C41" s="30" t="s">
        <v>49</v>
      </c>
      <c r="D41" s="39">
        <v>1974</v>
      </c>
      <c r="E41" s="39">
        <v>2006</v>
      </c>
      <c r="F41" s="30" t="s">
        <v>50</v>
      </c>
      <c r="G41" s="30">
        <v>2</v>
      </c>
      <c r="H41" s="40">
        <v>544.29999999999995</v>
      </c>
      <c r="I41" s="41">
        <v>502.7</v>
      </c>
      <c r="J41" s="42">
        <v>298.56</v>
      </c>
      <c r="K41" s="43">
        <v>18</v>
      </c>
      <c r="L41" s="44" t="s">
        <v>62</v>
      </c>
      <c r="M41" s="45">
        <v>65028</v>
      </c>
      <c r="N41" s="40">
        <v>0</v>
      </c>
      <c r="O41" s="40">
        <f>M41-Q41</f>
        <v>45498</v>
      </c>
      <c r="P41" s="40">
        <v>0</v>
      </c>
      <c r="Q41" s="40">
        <v>19530</v>
      </c>
      <c r="R41" s="40"/>
      <c r="S41" s="40">
        <f>M41/H41</f>
        <v>119.47088002939556</v>
      </c>
      <c r="T41" s="40">
        <v>119.47</v>
      </c>
      <c r="U41" s="46">
        <v>44561</v>
      </c>
    </row>
    <row r="42" spans="1:34" s="3" customFormat="1" ht="21" customHeight="1" x14ac:dyDescent="0.25">
      <c r="A42" s="50"/>
      <c r="B42" s="47" t="s">
        <v>44</v>
      </c>
      <c r="C42" s="32" t="s">
        <v>19</v>
      </c>
      <c r="D42" s="32" t="s">
        <v>19</v>
      </c>
      <c r="E42" s="32" t="s">
        <v>19</v>
      </c>
      <c r="F42" s="32" t="s">
        <v>19</v>
      </c>
      <c r="G42" s="32" t="s">
        <v>19</v>
      </c>
      <c r="H42" s="33">
        <f>SUM(H41)</f>
        <v>544.29999999999995</v>
      </c>
      <c r="I42" s="33">
        <f>SUM(I41)</f>
        <v>502.7</v>
      </c>
      <c r="J42" s="48">
        <f>SUM(J41)</f>
        <v>298.56</v>
      </c>
      <c r="K42" s="49">
        <f>SUM(K41)</f>
        <v>18</v>
      </c>
      <c r="L42" s="35" t="s">
        <v>19</v>
      </c>
      <c r="M42" s="33">
        <f t="shared" ref="M42:R42" si="22">SUM(M41)</f>
        <v>65028</v>
      </c>
      <c r="N42" s="33">
        <f t="shared" si="22"/>
        <v>0</v>
      </c>
      <c r="O42" s="33">
        <f t="shared" si="22"/>
        <v>45498</v>
      </c>
      <c r="P42" s="33">
        <f t="shared" si="22"/>
        <v>0</v>
      </c>
      <c r="Q42" s="33">
        <f t="shared" si="22"/>
        <v>19530</v>
      </c>
      <c r="R42" s="33">
        <f t="shared" si="22"/>
        <v>0</v>
      </c>
      <c r="S42" s="33" t="s">
        <v>19</v>
      </c>
      <c r="T42" s="33" t="s">
        <v>19</v>
      </c>
      <c r="U42" s="32" t="s">
        <v>19</v>
      </c>
    </row>
    <row r="43" spans="1:34" s="3" customFormat="1" x14ac:dyDescent="0.25">
      <c r="A43" s="71" t="s">
        <v>59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</row>
    <row r="44" spans="1:34" s="3" customFormat="1" ht="15" customHeight="1" x14ac:dyDescent="0.25">
      <c r="A44" s="54">
        <v>3</v>
      </c>
      <c r="B44" s="37" t="s">
        <v>60</v>
      </c>
      <c r="C44" s="32" t="s">
        <v>19</v>
      </c>
      <c r="D44" s="32" t="s">
        <v>19</v>
      </c>
      <c r="E44" s="32" t="s">
        <v>19</v>
      </c>
      <c r="F44" s="32" t="s">
        <v>19</v>
      </c>
      <c r="G44" s="32" t="s">
        <v>19</v>
      </c>
      <c r="H44" s="51">
        <f>SUM(H46+H48+H50+H52+H54+H56)</f>
        <v>3413.5</v>
      </c>
      <c r="I44" s="51">
        <f>SUM(I46+I48+I50+I52+I54+I56)</f>
        <v>3101.2999999999997</v>
      </c>
      <c r="J44" s="51">
        <f>SUM(J46+J48+J50+J52+J54+J56)</f>
        <v>1900.86</v>
      </c>
      <c r="K44" s="32">
        <f t="shared" ref="K44:R44" si="23">SUM(K46+K48+K50+K52+K54+K56)</f>
        <v>146</v>
      </c>
      <c r="L44" s="35" t="s">
        <v>19</v>
      </c>
      <c r="M44" s="51">
        <f>SUM(M46+M48+M50+M52+M54+M56)</f>
        <v>25617431</v>
      </c>
      <c r="N44" s="32">
        <f t="shared" si="23"/>
        <v>0</v>
      </c>
      <c r="O44" s="51">
        <f t="shared" si="23"/>
        <v>5020535.5200000005</v>
      </c>
      <c r="P44" s="52">
        <f t="shared" si="23"/>
        <v>18451421.5</v>
      </c>
      <c r="Q44" s="51">
        <f t="shared" si="23"/>
        <v>2145473.98</v>
      </c>
      <c r="R44" s="32">
        <f t="shared" si="23"/>
        <v>0</v>
      </c>
      <c r="S44" s="33" t="s">
        <v>19</v>
      </c>
      <c r="T44" s="33" t="s">
        <v>19</v>
      </c>
      <c r="U44" s="32" t="s">
        <v>19</v>
      </c>
      <c r="X44" s="26"/>
      <c r="Y44" s="26"/>
      <c r="Z44" s="26"/>
    </row>
    <row r="45" spans="1:34" s="3" customFormat="1" x14ac:dyDescent="0.25">
      <c r="A45" s="38" t="s">
        <v>91</v>
      </c>
      <c r="B45" s="22" t="s">
        <v>76</v>
      </c>
      <c r="C45" s="30" t="s">
        <v>49</v>
      </c>
      <c r="D45" s="39">
        <v>1976</v>
      </c>
      <c r="E45" s="39"/>
      <c r="F45" s="30" t="s">
        <v>50</v>
      </c>
      <c r="G45" s="30">
        <v>2</v>
      </c>
      <c r="H45" s="40">
        <v>522.9</v>
      </c>
      <c r="I45" s="41">
        <v>478.8</v>
      </c>
      <c r="J45" s="42">
        <v>298.42</v>
      </c>
      <c r="K45" s="43">
        <v>19</v>
      </c>
      <c r="L45" s="44" t="s">
        <v>51</v>
      </c>
      <c r="M45" s="45">
        <v>6037918</v>
      </c>
      <c r="N45" s="40">
        <v>0</v>
      </c>
      <c r="O45" s="40">
        <v>1183318.57</v>
      </c>
      <c r="P45" s="40">
        <f>M45-O45-Q45</f>
        <v>4348920.47</v>
      </c>
      <c r="Q45" s="40">
        <v>505678.96</v>
      </c>
      <c r="R45" s="40"/>
      <c r="S45" s="40">
        <f>M45/H45</f>
        <v>11546.984126984127</v>
      </c>
      <c r="T45" s="66">
        <v>5406.1</v>
      </c>
      <c r="U45" s="46">
        <v>44926</v>
      </c>
      <c r="AG45" s="3">
        <f>ROUND(AE45,2)</f>
        <v>0</v>
      </c>
      <c r="AH45" s="3">
        <f>ROUND(AF45,2)</f>
        <v>0</v>
      </c>
    </row>
    <row r="46" spans="1:34" s="3" customFormat="1" x14ac:dyDescent="0.25">
      <c r="A46" s="38"/>
      <c r="B46" s="47" t="s">
        <v>44</v>
      </c>
      <c r="C46" s="32" t="s">
        <v>19</v>
      </c>
      <c r="D46" s="32" t="s">
        <v>19</v>
      </c>
      <c r="E46" s="32" t="s">
        <v>19</v>
      </c>
      <c r="F46" s="32" t="s">
        <v>19</v>
      </c>
      <c r="G46" s="32" t="s">
        <v>19</v>
      </c>
      <c r="H46" s="33">
        <f>SUM(H45)</f>
        <v>522.9</v>
      </c>
      <c r="I46" s="33">
        <f>SUM(I45)</f>
        <v>478.8</v>
      </c>
      <c r="J46" s="48">
        <f>SUM(J45)</f>
        <v>298.42</v>
      </c>
      <c r="K46" s="49">
        <f>SUM(K45)</f>
        <v>19</v>
      </c>
      <c r="L46" s="35" t="s">
        <v>19</v>
      </c>
      <c r="M46" s="33">
        <f t="shared" ref="M46" si="24">SUM(M45)</f>
        <v>6037918</v>
      </c>
      <c r="N46" s="33">
        <f>SUM(N45)</f>
        <v>0</v>
      </c>
      <c r="O46" s="33">
        <f>SUM(O45)</f>
        <v>1183318.57</v>
      </c>
      <c r="P46" s="33">
        <f>SUM(P45)</f>
        <v>4348920.47</v>
      </c>
      <c r="Q46" s="33">
        <f>SUM(Q45)</f>
        <v>505678.96</v>
      </c>
      <c r="R46" s="33">
        <f>SUM(R45)</f>
        <v>0</v>
      </c>
      <c r="S46" s="33" t="s">
        <v>19</v>
      </c>
      <c r="T46" s="33" t="s">
        <v>19</v>
      </c>
      <c r="U46" s="32" t="s">
        <v>19</v>
      </c>
      <c r="X46" s="26"/>
      <c r="AG46" s="3">
        <f t="shared" ref="AG46:AG55" si="25">ROUND(AE46,2)</f>
        <v>0</v>
      </c>
      <c r="AH46" s="3">
        <f t="shared" ref="AH46:AH55" si="26">ROUND(AF46,2)</f>
        <v>0</v>
      </c>
    </row>
    <row r="47" spans="1:34" s="3" customFormat="1" x14ac:dyDescent="0.25">
      <c r="A47" s="38" t="s">
        <v>92</v>
      </c>
      <c r="B47" s="22" t="s">
        <v>77</v>
      </c>
      <c r="C47" s="30" t="s">
        <v>49</v>
      </c>
      <c r="D47" s="39">
        <v>1977</v>
      </c>
      <c r="E47" s="39"/>
      <c r="F47" s="30" t="s">
        <v>50</v>
      </c>
      <c r="G47" s="30">
        <v>2</v>
      </c>
      <c r="H47" s="40">
        <v>534.6</v>
      </c>
      <c r="I47" s="41">
        <v>490.4</v>
      </c>
      <c r="J47" s="42">
        <v>304.64999999999998</v>
      </c>
      <c r="K47" s="43">
        <v>32</v>
      </c>
      <c r="L47" s="44" t="s">
        <v>51</v>
      </c>
      <c r="M47" s="45">
        <v>6080231</v>
      </c>
      <c r="N47" s="40">
        <v>0</v>
      </c>
      <c r="O47" s="40">
        <v>1191611.1200000001</v>
      </c>
      <c r="P47" s="68">
        <f>M47-O47-Q47</f>
        <v>4379397.18</v>
      </c>
      <c r="Q47" s="53">
        <v>509222.7</v>
      </c>
      <c r="R47" s="40"/>
      <c r="S47" s="40">
        <f>M47/H47</f>
        <v>11373.421249532361</v>
      </c>
      <c r="T47" s="67">
        <v>5406.1</v>
      </c>
      <c r="U47" s="46">
        <v>44926</v>
      </c>
      <c r="AG47" s="3">
        <f t="shared" si="25"/>
        <v>0</v>
      </c>
      <c r="AH47" s="3">
        <f t="shared" si="26"/>
        <v>0</v>
      </c>
    </row>
    <row r="48" spans="1:34" s="3" customFormat="1" x14ac:dyDescent="0.25">
      <c r="A48" s="38"/>
      <c r="B48" s="47" t="s">
        <v>44</v>
      </c>
      <c r="C48" s="32" t="s">
        <v>19</v>
      </c>
      <c r="D48" s="32" t="s">
        <v>19</v>
      </c>
      <c r="E48" s="32" t="s">
        <v>19</v>
      </c>
      <c r="F48" s="32" t="s">
        <v>19</v>
      </c>
      <c r="G48" s="32" t="s">
        <v>19</v>
      </c>
      <c r="H48" s="33">
        <f>SUM(H47)</f>
        <v>534.6</v>
      </c>
      <c r="I48" s="33">
        <f>SUM(I47)</f>
        <v>490.4</v>
      </c>
      <c r="J48" s="48">
        <f>SUM(J47)</f>
        <v>304.64999999999998</v>
      </c>
      <c r="K48" s="49">
        <f>SUM(K47)</f>
        <v>32</v>
      </c>
      <c r="L48" s="35" t="s">
        <v>19</v>
      </c>
      <c r="M48" s="33">
        <f t="shared" ref="M48" si="27">SUM(M47)</f>
        <v>6080231</v>
      </c>
      <c r="N48" s="33">
        <f>SUM(N47)</f>
        <v>0</v>
      </c>
      <c r="O48" s="33">
        <f>SUM(O47)</f>
        <v>1191611.1200000001</v>
      </c>
      <c r="P48" s="33">
        <f>SUM(P47)</f>
        <v>4379397.18</v>
      </c>
      <c r="Q48" s="33">
        <f>SUM(Q47)</f>
        <v>509222.7</v>
      </c>
      <c r="R48" s="33">
        <f>SUM(R47)</f>
        <v>0</v>
      </c>
      <c r="S48" s="33" t="s">
        <v>19</v>
      </c>
      <c r="T48" s="33" t="s">
        <v>19</v>
      </c>
      <c r="U48" s="32" t="s">
        <v>19</v>
      </c>
      <c r="X48" s="26"/>
      <c r="AG48" s="3">
        <f t="shared" si="25"/>
        <v>0</v>
      </c>
      <c r="AH48" s="3">
        <f t="shared" si="26"/>
        <v>0</v>
      </c>
    </row>
    <row r="49" spans="1:34" s="3" customFormat="1" x14ac:dyDescent="0.25">
      <c r="A49" s="38" t="s">
        <v>93</v>
      </c>
      <c r="B49" s="22" t="s">
        <v>78</v>
      </c>
      <c r="C49" s="30" t="s">
        <v>49</v>
      </c>
      <c r="D49" s="39">
        <v>1978</v>
      </c>
      <c r="E49" s="39"/>
      <c r="F49" s="30" t="s">
        <v>50</v>
      </c>
      <c r="G49" s="30">
        <v>2</v>
      </c>
      <c r="H49" s="40">
        <v>831.4</v>
      </c>
      <c r="I49" s="41">
        <v>731.4</v>
      </c>
      <c r="J49" s="42">
        <v>459.45</v>
      </c>
      <c r="K49" s="43">
        <v>29</v>
      </c>
      <c r="L49" s="44" t="s">
        <v>51</v>
      </c>
      <c r="M49" s="45">
        <v>7800281</v>
      </c>
      <c r="N49" s="40">
        <v>0</v>
      </c>
      <c r="O49" s="40">
        <v>1528708.63</v>
      </c>
      <c r="P49" s="68">
        <f>M49-O49-Q49</f>
        <v>5618294.5300000003</v>
      </c>
      <c r="Q49" s="40">
        <v>653277.84</v>
      </c>
      <c r="R49" s="40"/>
      <c r="S49" s="40">
        <f>M49/H49</f>
        <v>9382.1036805388503</v>
      </c>
      <c r="T49" s="68">
        <v>5406.1</v>
      </c>
      <c r="U49" s="46">
        <v>44926</v>
      </c>
      <c r="AG49" s="3">
        <f t="shared" si="25"/>
        <v>0</v>
      </c>
      <c r="AH49" s="3">
        <f t="shared" si="26"/>
        <v>0</v>
      </c>
    </row>
    <row r="50" spans="1:34" s="3" customFormat="1" x14ac:dyDescent="0.25">
      <c r="A50" s="38"/>
      <c r="B50" s="47" t="s">
        <v>44</v>
      </c>
      <c r="C50" s="32" t="s">
        <v>19</v>
      </c>
      <c r="D50" s="32" t="s">
        <v>19</v>
      </c>
      <c r="E50" s="32" t="s">
        <v>19</v>
      </c>
      <c r="F50" s="32" t="s">
        <v>19</v>
      </c>
      <c r="G50" s="32" t="s">
        <v>19</v>
      </c>
      <c r="H50" s="33">
        <f>SUM(H49)</f>
        <v>831.4</v>
      </c>
      <c r="I50" s="33">
        <f>SUM(I49)</f>
        <v>731.4</v>
      </c>
      <c r="J50" s="48">
        <f>SUM(J49)</f>
        <v>459.45</v>
      </c>
      <c r="K50" s="49">
        <f>SUM(K49)</f>
        <v>29</v>
      </c>
      <c r="L50" s="35" t="s">
        <v>19</v>
      </c>
      <c r="M50" s="33">
        <f t="shared" ref="M50" si="28">SUM(M49)</f>
        <v>7800281</v>
      </c>
      <c r="N50" s="33">
        <f>SUM(N49)</f>
        <v>0</v>
      </c>
      <c r="O50" s="33">
        <f>SUM(O49)</f>
        <v>1528708.63</v>
      </c>
      <c r="P50" s="33">
        <f>SUM(P49)</f>
        <v>5618294.5300000003</v>
      </c>
      <c r="Q50" s="33">
        <f>SUM(Q49)</f>
        <v>653277.84</v>
      </c>
      <c r="R50" s="33">
        <f>SUM(R49)</f>
        <v>0</v>
      </c>
      <c r="S50" s="33" t="s">
        <v>19</v>
      </c>
      <c r="T50" s="33" t="s">
        <v>19</v>
      </c>
      <c r="U50" s="32" t="s">
        <v>19</v>
      </c>
      <c r="V50" s="26"/>
      <c r="W50" s="26"/>
      <c r="AG50" s="3">
        <f t="shared" si="25"/>
        <v>0</v>
      </c>
      <c r="AH50" s="3">
        <f t="shared" si="26"/>
        <v>0</v>
      </c>
    </row>
    <row r="51" spans="1:34" s="3" customFormat="1" x14ac:dyDescent="0.25">
      <c r="A51" s="38" t="s">
        <v>94</v>
      </c>
      <c r="B51" s="22" t="s">
        <v>64</v>
      </c>
      <c r="C51" s="30" t="s">
        <v>49</v>
      </c>
      <c r="D51" s="39">
        <v>1960</v>
      </c>
      <c r="E51" s="39"/>
      <c r="F51" s="30" t="s">
        <v>50</v>
      </c>
      <c r="G51" s="30">
        <v>2</v>
      </c>
      <c r="H51" s="40">
        <v>441.8</v>
      </c>
      <c r="I51" s="41">
        <v>400.5</v>
      </c>
      <c r="J51" s="42">
        <v>244.8</v>
      </c>
      <c r="K51" s="43">
        <v>18</v>
      </c>
      <c r="L51" s="44" t="s">
        <v>53</v>
      </c>
      <c r="M51" s="45">
        <v>1407778</v>
      </c>
      <c r="N51" s="40">
        <v>0</v>
      </c>
      <c r="O51" s="40">
        <v>275898.06</v>
      </c>
      <c r="P51" s="68">
        <f>M51-O51-Q51</f>
        <v>1013977.76</v>
      </c>
      <c r="Q51" s="40">
        <v>117902.18</v>
      </c>
      <c r="R51" s="40"/>
      <c r="S51" s="40">
        <f>M51/H51</f>
        <v>3186.4599366229063</v>
      </c>
      <c r="T51" s="40">
        <v>3186.46</v>
      </c>
      <c r="U51" s="46">
        <v>44926</v>
      </c>
      <c r="AG51" s="3">
        <f t="shared" si="25"/>
        <v>0</v>
      </c>
      <c r="AH51" s="3">
        <f t="shared" si="26"/>
        <v>0</v>
      </c>
    </row>
    <row r="52" spans="1:34" s="3" customFormat="1" x14ac:dyDescent="0.25">
      <c r="A52" s="38"/>
      <c r="B52" s="47" t="s">
        <v>44</v>
      </c>
      <c r="C52" s="32" t="s">
        <v>19</v>
      </c>
      <c r="D52" s="32" t="s">
        <v>19</v>
      </c>
      <c r="E52" s="32" t="s">
        <v>19</v>
      </c>
      <c r="F52" s="32" t="s">
        <v>19</v>
      </c>
      <c r="G52" s="32" t="s">
        <v>19</v>
      </c>
      <c r="H52" s="33">
        <f>SUM(H51)</f>
        <v>441.8</v>
      </c>
      <c r="I52" s="33">
        <f>SUM(I51)</f>
        <v>400.5</v>
      </c>
      <c r="J52" s="48">
        <f>SUM(J51)</f>
        <v>244.8</v>
      </c>
      <c r="K52" s="49">
        <f>SUM(K51)</f>
        <v>18</v>
      </c>
      <c r="L52" s="35" t="s">
        <v>19</v>
      </c>
      <c r="M52" s="33">
        <f t="shared" ref="M52" si="29">SUM(M51)</f>
        <v>1407778</v>
      </c>
      <c r="N52" s="33">
        <f>SUM(N51)</f>
        <v>0</v>
      </c>
      <c r="O52" s="33">
        <f>SUM(O51)</f>
        <v>275898.06</v>
      </c>
      <c r="P52" s="33">
        <f>SUM(P51)</f>
        <v>1013977.76</v>
      </c>
      <c r="Q52" s="33">
        <f>SUM(Q51)</f>
        <v>117902.18</v>
      </c>
      <c r="R52" s="33">
        <f>SUM(R51)</f>
        <v>0</v>
      </c>
      <c r="S52" s="33" t="s">
        <v>19</v>
      </c>
      <c r="T52" s="33" t="s">
        <v>19</v>
      </c>
      <c r="U52" s="32" t="s">
        <v>19</v>
      </c>
      <c r="V52" s="26"/>
      <c r="AG52" s="3">
        <f t="shared" si="25"/>
        <v>0</v>
      </c>
      <c r="AH52" s="3">
        <f t="shared" si="26"/>
        <v>0</v>
      </c>
    </row>
    <row r="53" spans="1:34" s="3" customFormat="1" x14ac:dyDescent="0.25">
      <c r="A53" s="38" t="s">
        <v>95</v>
      </c>
      <c r="B53" s="22" t="s">
        <v>65</v>
      </c>
      <c r="C53" s="30" t="s">
        <v>49</v>
      </c>
      <c r="D53" s="39">
        <v>1974</v>
      </c>
      <c r="E53" s="39">
        <v>2006</v>
      </c>
      <c r="F53" s="30" t="s">
        <v>50</v>
      </c>
      <c r="G53" s="30">
        <v>2</v>
      </c>
      <c r="H53" s="40">
        <v>538.5</v>
      </c>
      <c r="I53" s="41">
        <v>497.5</v>
      </c>
      <c r="J53" s="42">
        <v>294.98</v>
      </c>
      <c r="K53" s="43">
        <v>30</v>
      </c>
      <c r="L53" s="44" t="s">
        <v>54</v>
      </c>
      <c r="M53" s="45">
        <v>2132670</v>
      </c>
      <c r="N53" s="40">
        <v>0</v>
      </c>
      <c r="O53" s="40">
        <v>417963.28</v>
      </c>
      <c r="P53" s="68">
        <f>M53-O53-Q53</f>
        <v>1536094.42</v>
      </c>
      <c r="Q53" s="40">
        <v>178612.3</v>
      </c>
      <c r="R53" s="40"/>
      <c r="S53" s="40">
        <f>M53/J53</f>
        <v>7229.8799918638551</v>
      </c>
      <c r="T53" s="68">
        <v>7229.88</v>
      </c>
      <c r="U53" s="46">
        <v>44926</v>
      </c>
      <c r="AG53" s="3">
        <f t="shared" si="25"/>
        <v>0</v>
      </c>
      <c r="AH53" s="3">
        <f t="shared" si="26"/>
        <v>0</v>
      </c>
    </row>
    <row r="54" spans="1:34" s="3" customFormat="1" x14ac:dyDescent="0.25">
      <c r="A54" s="38"/>
      <c r="B54" s="47" t="s">
        <v>44</v>
      </c>
      <c r="C54" s="32" t="s">
        <v>19</v>
      </c>
      <c r="D54" s="32" t="s">
        <v>19</v>
      </c>
      <c r="E54" s="32" t="s">
        <v>19</v>
      </c>
      <c r="F54" s="32" t="s">
        <v>19</v>
      </c>
      <c r="G54" s="32" t="s">
        <v>19</v>
      </c>
      <c r="H54" s="33">
        <f>SUM(H53)</f>
        <v>538.5</v>
      </c>
      <c r="I54" s="33">
        <f t="shared" ref="I54:K54" si="30">SUM(I53)</f>
        <v>497.5</v>
      </c>
      <c r="J54" s="48">
        <f t="shared" si="30"/>
        <v>294.98</v>
      </c>
      <c r="K54" s="49">
        <f t="shared" si="30"/>
        <v>30</v>
      </c>
      <c r="L54" s="35" t="s">
        <v>19</v>
      </c>
      <c r="M54" s="33">
        <f t="shared" ref="M54:R54" si="31">SUM(M53)</f>
        <v>2132670</v>
      </c>
      <c r="N54" s="33">
        <f t="shared" si="31"/>
        <v>0</v>
      </c>
      <c r="O54" s="33">
        <f t="shared" si="31"/>
        <v>417963.28</v>
      </c>
      <c r="P54" s="33">
        <f t="shared" si="31"/>
        <v>1536094.42</v>
      </c>
      <c r="Q54" s="33">
        <f t="shared" si="31"/>
        <v>178612.3</v>
      </c>
      <c r="R54" s="33">
        <f t="shared" si="31"/>
        <v>0</v>
      </c>
      <c r="S54" s="33" t="s">
        <v>19</v>
      </c>
      <c r="T54" s="33" t="s">
        <v>19</v>
      </c>
      <c r="U54" s="32" t="s">
        <v>19</v>
      </c>
      <c r="V54" s="26"/>
      <c r="AG54" s="3">
        <f t="shared" si="25"/>
        <v>0</v>
      </c>
      <c r="AH54" s="3">
        <f t="shared" si="26"/>
        <v>0</v>
      </c>
    </row>
    <row r="55" spans="1:34" s="3" customFormat="1" x14ac:dyDescent="0.25">
      <c r="A55" s="38" t="s">
        <v>96</v>
      </c>
      <c r="B55" s="22" t="s">
        <v>66</v>
      </c>
      <c r="C55" s="30" t="s">
        <v>49</v>
      </c>
      <c r="D55" s="39">
        <v>1974</v>
      </c>
      <c r="E55" s="39">
        <v>2006</v>
      </c>
      <c r="F55" s="30" t="s">
        <v>50</v>
      </c>
      <c r="G55" s="30">
        <v>2</v>
      </c>
      <c r="H55" s="40">
        <v>544.29999999999995</v>
      </c>
      <c r="I55" s="41">
        <v>502.7</v>
      </c>
      <c r="J55" s="42">
        <v>298.56</v>
      </c>
      <c r="K55" s="43">
        <v>18</v>
      </c>
      <c r="L55" s="44" t="s">
        <v>54</v>
      </c>
      <c r="M55" s="45">
        <v>2158553</v>
      </c>
      <c r="N55" s="40">
        <v>0</v>
      </c>
      <c r="O55" s="40">
        <v>423035.86</v>
      </c>
      <c r="P55" s="68">
        <f>M55-O55-Q55</f>
        <v>1554737.1400000001</v>
      </c>
      <c r="Q55" s="40">
        <v>180780</v>
      </c>
      <c r="R55" s="40"/>
      <c r="S55" s="40">
        <f>M55/J55</f>
        <v>7229.8800911039652</v>
      </c>
      <c r="T55" s="40">
        <v>7229.88</v>
      </c>
      <c r="U55" s="46">
        <v>44926</v>
      </c>
      <c r="AG55" s="3">
        <f t="shared" si="25"/>
        <v>0</v>
      </c>
      <c r="AH55" s="3">
        <f t="shared" si="26"/>
        <v>0</v>
      </c>
    </row>
    <row r="56" spans="1:34" x14ac:dyDescent="0.25">
      <c r="A56" s="38"/>
      <c r="B56" s="47" t="s">
        <v>44</v>
      </c>
      <c r="C56" s="32" t="s">
        <v>19</v>
      </c>
      <c r="D56" s="32" t="s">
        <v>19</v>
      </c>
      <c r="E56" s="32" t="s">
        <v>19</v>
      </c>
      <c r="F56" s="32" t="s">
        <v>19</v>
      </c>
      <c r="G56" s="32" t="s">
        <v>19</v>
      </c>
      <c r="H56" s="33">
        <f>SUM(H55)</f>
        <v>544.29999999999995</v>
      </c>
      <c r="I56" s="33">
        <f t="shared" ref="I56:K56" si="32">SUM(I55)</f>
        <v>502.7</v>
      </c>
      <c r="J56" s="48">
        <f t="shared" si="32"/>
        <v>298.56</v>
      </c>
      <c r="K56" s="49">
        <f t="shared" si="32"/>
        <v>18</v>
      </c>
      <c r="L56" s="35" t="s">
        <v>19</v>
      </c>
      <c r="M56" s="33">
        <f t="shared" ref="M56:R56" si="33">SUM(M55)</f>
        <v>2158553</v>
      </c>
      <c r="N56" s="33">
        <f t="shared" si="33"/>
        <v>0</v>
      </c>
      <c r="O56" s="33">
        <f t="shared" si="33"/>
        <v>423035.86</v>
      </c>
      <c r="P56" s="33">
        <f t="shared" si="33"/>
        <v>1554737.1400000001</v>
      </c>
      <c r="Q56" s="33">
        <f t="shared" si="33"/>
        <v>180780</v>
      </c>
      <c r="R56" s="33">
        <f t="shared" si="33"/>
        <v>0</v>
      </c>
      <c r="S56" s="33" t="s">
        <v>19</v>
      </c>
      <c r="T56" s="33" t="s">
        <v>19</v>
      </c>
      <c r="U56" s="32" t="s">
        <v>19</v>
      </c>
    </row>
    <row r="57" spans="1:34" x14ac:dyDescent="0.25">
      <c r="A57" s="38"/>
    </row>
  </sheetData>
  <autoFilter ref="A10:V55"/>
  <mergeCells count="26">
    <mergeCell ref="H6:H8"/>
    <mergeCell ref="N7:R7"/>
    <mergeCell ref="U6:U9"/>
    <mergeCell ref="I6:I8"/>
    <mergeCell ref="C6:C9"/>
    <mergeCell ref="D6:D9"/>
    <mergeCell ref="E6:E9"/>
    <mergeCell ref="K6:K8"/>
    <mergeCell ref="S6:S8"/>
    <mergeCell ref="T6:T8"/>
    <mergeCell ref="A27:U27"/>
    <mergeCell ref="A43:U43"/>
    <mergeCell ref="P1:U2"/>
    <mergeCell ref="A11:B11"/>
    <mergeCell ref="A12:U12"/>
    <mergeCell ref="I3:U3"/>
    <mergeCell ref="I4:U4"/>
    <mergeCell ref="A5:U5"/>
    <mergeCell ref="M7:M8"/>
    <mergeCell ref="L6:L8"/>
    <mergeCell ref="J6:J8"/>
    <mergeCell ref="M6:R6"/>
    <mergeCell ref="A6:A9"/>
    <mergeCell ref="B6:B9"/>
    <mergeCell ref="F6:F9"/>
    <mergeCell ref="G6:G9"/>
  </mergeCells>
  <pageMargins left="0.59055118110236227" right="0.59055118110236227" top="0.78740157480314965" bottom="0.78740157480314965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R7" sqref="R7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18.42578125" customWidth="1"/>
    <col min="5" max="5" width="8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3.140625" customWidth="1"/>
    <col min="14" max="14" width="43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33" customHeight="1" x14ac:dyDescent="0.25">
      <c r="A1" s="7"/>
      <c r="F1" s="97" t="s">
        <v>97</v>
      </c>
      <c r="G1" s="97"/>
      <c r="H1" s="97"/>
      <c r="I1" s="97"/>
      <c r="J1" s="97"/>
      <c r="K1" s="97"/>
      <c r="L1" s="97"/>
      <c r="M1" s="97"/>
      <c r="N1" s="97"/>
    </row>
    <row r="2" spans="1:15" ht="16.5" customHeight="1" x14ac:dyDescent="0.25">
      <c r="A2" s="7"/>
      <c r="F2" s="98" t="s">
        <v>101</v>
      </c>
      <c r="G2" s="98"/>
      <c r="H2" s="98"/>
      <c r="I2" s="98"/>
      <c r="J2" s="98"/>
      <c r="K2" s="98"/>
      <c r="L2" s="98"/>
      <c r="M2" s="98"/>
      <c r="N2" s="98"/>
    </row>
    <row r="3" spans="1:15" ht="16.5" customHeight="1" x14ac:dyDescent="0.25">
      <c r="A3" s="7"/>
      <c r="F3" s="70"/>
      <c r="G3" s="70"/>
      <c r="H3" s="70"/>
      <c r="I3" s="70"/>
      <c r="J3" s="70"/>
      <c r="K3" s="70"/>
      <c r="L3" s="70"/>
      <c r="M3" s="70"/>
      <c r="N3" s="70"/>
    </row>
    <row r="4" spans="1:15" ht="61.5" customHeight="1" x14ac:dyDescent="0.25">
      <c r="A4" s="99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5" ht="39" customHeight="1" x14ac:dyDescent="0.25">
      <c r="A5" s="18"/>
      <c r="B5" s="18"/>
      <c r="C5" s="18"/>
      <c r="D5" s="105" t="s">
        <v>42</v>
      </c>
      <c r="E5" s="105"/>
      <c r="F5" s="105"/>
      <c r="G5" s="105"/>
      <c r="H5" s="105"/>
      <c r="I5" s="18"/>
      <c r="J5" s="18"/>
      <c r="K5" s="18"/>
      <c r="L5" s="18"/>
      <c r="M5" s="18"/>
      <c r="N5" s="18"/>
    </row>
    <row r="6" spans="1:15" s="1" customFormat="1" ht="18" customHeight="1" x14ac:dyDescent="0.25">
      <c r="A6" s="100" t="s">
        <v>0</v>
      </c>
      <c r="B6" s="103" t="s">
        <v>22</v>
      </c>
      <c r="C6" s="104" t="s">
        <v>23</v>
      </c>
      <c r="D6" s="104" t="s">
        <v>3</v>
      </c>
      <c r="E6" s="103" t="s">
        <v>24</v>
      </c>
      <c r="F6" s="103"/>
      <c r="G6" s="103"/>
      <c r="H6" s="103"/>
      <c r="I6" s="103"/>
      <c r="J6" s="103" t="s">
        <v>4</v>
      </c>
      <c r="K6" s="103"/>
      <c r="L6" s="103"/>
      <c r="M6" s="103"/>
      <c r="N6" s="103"/>
    </row>
    <row r="7" spans="1:15" s="1" customFormat="1" ht="56.25" customHeight="1" x14ac:dyDescent="0.25">
      <c r="A7" s="101"/>
      <c r="B7" s="103"/>
      <c r="C7" s="104"/>
      <c r="D7" s="104"/>
      <c r="E7" s="5" t="s">
        <v>25</v>
      </c>
      <c r="F7" s="5" t="s">
        <v>26</v>
      </c>
      <c r="G7" s="5" t="s">
        <v>27</v>
      </c>
      <c r="H7" s="5" t="s">
        <v>28</v>
      </c>
      <c r="I7" s="5" t="s">
        <v>8</v>
      </c>
      <c r="J7" s="5" t="s">
        <v>25</v>
      </c>
      <c r="K7" s="5" t="s">
        <v>29</v>
      </c>
      <c r="L7" s="5" t="s">
        <v>30</v>
      </c>
      <c r="M7" s="5" t="s">
        <v>28</v>
      </c>
      <c r="N7" s="5" t="s">
        <v>8</v>
      </c>
    </row>
    <row r="8" spans="1:15" s="1" customFormat="1" x14ac:dyDescent="0.25">
      <c r="A8" s="102"/>
      <c r="B8" s="103"/>
      <c r="C8" s="8" t="s">
        <v>21</v>
      </c>
      <c r="D8" s="6" t="s">
        <v>16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20</v>
      </c>
      <c r="J8" s="6" t="s">
        <v>17</v>
      </c>
      <c r="K8" s="6" t="s">
        <v>17</v>
      </c>
      <c r="L8" s="6" t="s">
        <v>17</v>
      </c>
      <c r="M8" s="6" t="s">
        <v>17</v>
      </c>
      <c r="N8" s="6" t="s">
        <v>17</v>
      </c>
    </row>
    <row r="9" spans="1:15" s="1" customForma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</row>
    <row r="10" spans="1:15" s="1" customFormat="1" x14ac:dyDescent="0.25">
      <c r="A10" s="6"/>
      <c r="B10" s="6" t="s">
        <v>43</v>
      </c>
      <c r="C10" s="10">
        <f>SUM(C11:C13)</f>
        <v>10356.099999999999</v>
      </c>
      <c r="D10" s="10">
        <f t="shared" ref="D10:N10" si="0">SUM(D11:D13)</f>
        <v>400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19</v>
      </c>
      <c r="I10" s="10">
        <f t="shared" si="0"/>
        <v>19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>SUM(M11:M13)</f>
        <v>81463645</v>
      </c>
      <c r="N10" s="10">
        <f t="shared" si="0"/>
        <v>81463645</v>
      </c>
    </row>
    <row r="11" spans="1:15" s="11" customFormat="1" x14ac:dyDescent="0.25">
      <c r="A11" s="6">
        <v>1</v>
      </c>
      <c r="B11" s="21" t="s">
        <v>47</v>
      </c>
      <c r="C11" s="2">
        <f>'Прил 1'!H13</f>
        <v>2680.7</v>
      </c>
      <c r="D11" s="9">
        <f>'Прил 1'!K13</f>
        <v>98</v>
      </c>
      <c r="E11" s="6"/>
      <c r="F11" s="6"/>
      <c r="G11" s="6"/>
      <c r="H11" s="6">
        <v>6</v>
      </c>
      <c r="I11" s="6">
        <f>H11+G11+F11+E11</f>
        <v>6</v>
      </c>
      <c r="J11" s="6"/>
      <c r="K11" s="6"/>
      <c r="L11" s="6"/>
      <c r="M11" s="10">
        <f>'Прил 1'!M13</f>
        <v>29795949</v>
      </c>
      <c r="N11" s="10">
        <f>M11</f>
        <v>29795949</v>
      </c>
    </row>
    <row r="12" spans="1:15" s="11" customFormat="1" x14ac:dyDescent="0.25">
      <c r="A12" s="6">
        <v>2</v>
      </c>
      <c r="B12" s="21" t="s">
        <v>57</v>
      </c>
      <c r="C12" s="2">
        <f>'Прил 1'!H28</f>
        <v>4261.8999999999996</v>
      </c>
      <c r="D12" s="9">
        <f>'Прил 1'!K28</f>
        <v>156</v>
      </c>
      <c r="E12" s="6"/>
      <c r="F12" s="6"/>
      <c r="G12" s="6"/>
      <c r="H12" s="6">
        <v>7</v>
      </c>
      <c r="I12" s="6">
        <f t="shared" ref="I12:I13" si="1">H12+G12+F12+E12</f>
        <v>7</v>
      </c>
      <c r="J12" s="6"/>
      <c r="K12" s="6"/>
      <c r="L12" s="6"/>
      <c r="M12" s="10">
        <f>'Прил 1'!M28</f>
        <v>26050265</v>
      </c>
      <c r="N12" s="10">
        <f>M12</f>
        <v>26050265</v>
      </c>
    </row>
    <row r="13" spans="1:15" s="11" customFormat="1" x14ac:dyDescent="0.25">
      <c r="A13" s="6">
        <v>3</v>
      </c>
      <c r="B13" s="21" t="s">
        <v>59</v>
      </c>
      <c r="C13" s="12">
        <f>'Прил 1'!H44</f>
        <v>3413.5</v>
      </c>
      <c r="D13" s="9">
        <f>'Прил 1'!K44</f>
        <v>146</v>
      </c>
      <c r="E13" s="6"/>
      <c r="F13" s="6"/>
      <c r="G13" s="6"/>
      <c r="H13" s="6">
        <v>6</v>
      </c>
      <c r="I13" s="6">
        <f t="shared" si="1"/>
        <v>6</v>
      </c>
      <c r="J13" s="6"/>
      <c r="K13" s="6"/>
      <c r="L13" s="6"/>
      <c r="M13" s="10">
        <f>'Прил 1'!M44</f>
        <v>25617431</v>
      </c>
      <c r="N13" s="10">
        <f>M13</f>
        <v>25617431</v>
      </c>
      <c r="O13" s="20"/>
    </row>
    <row r="19" spans="1:1" x14ac:dyDescent="0.25">
      <c r="A19" s="13"/>
    </row>
  </sheetData>
  <mergeCells count="10">
    <mergeCell ref="F1:N1"/>
    <mergeCell ref="F2:N2"/>
    <mergeCell ref="A4:N4"/>
    <mergeCell ref="A6:A8"/>
    <mergeCell ref="B6:B8"/>
    <mergeCell ref="C6:C7"/>
    <mergeCell ref="D6:D7"/>
    <mergeCell ref="E6:I6"/>
    <mergeCell ref="J6:N6"/>
    <mergeCell ref="D5:H5"/>
  </mergeCells>
  <pageMargins left="0.59055118110236227" right="0.59055118110236227" top="1.181102362204724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2020-11-10T23:50:47Z</dcterms:modified>
</cp:coreProperties>
</file>